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25725"/>
</workbook>
</file>

<file path=xl/calcChain.xml><?xml version="1.0" encoding="utf-8"?>
<calcChain xmlns="http://schemas.openxmlformats.org/spreadsheetml/2006/main">
  <c r="B97" i="18"/>
  <c r="C97"/>
  <c r="D97"/>
  <c r="B128"/>
  <c r="C128"/>
  <c r="D128"/>
  <c r="B129"/>
  <c r="C129"/>
  <c r="D129"/>
  <c r="N7" i="19"/>
  <c r="B64" i="18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 s="1"/>
  <c r="M43" s="1"/>
  <c r="O43" s="1"/>
  <c r="Q43" s="1"/>
  <c r="S43" s="1"/>
  <c r="U43" s="1"/>
  <c r="W43" s="1"/>
  <c r="Y43" s="1"/>
  <c r="AA43" s="1"/>
  <c r="AC43" s="1"/>
  <c r="AE43" s="1"/>
  <c r="AG43" s="1"/>
  <c r="AI43" s="1"/>
  <c r="AK43" s="1"/>
  <c r="AM43" s="1"/>
  <c r="AO43" s="1"/>
  <c r="AQ43" s="1"/>
  <c r="AS43" s="1"/>
  <c r="AU43" s="1"/>
  <c r="AW43" s="1"/>
  <c r="AY43" s="1"/>
  <c r="BA43" s="1"/>
  <c r="BC43" s="1"/>
  <c r="BE43" s="1"/>
  <c r="BG43" s="1"/>
  <c r="BI43" s="1"/>
  <c r="BK43" s="1"/>
  <c r="E5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H43"/>
  <c r="J43" s="1"/>
  <c r="L43" s="1"/>
  <c r="N43" s="1"/>
  <c r="P43" s="1"/>
  <c r="R43" s="1"/>
  <c r="T43" s="1"/>
  <c r="V43" s="1"/>
  <c r="X43" s="1"/>
  <c r="Z43" s="1"/>
  <c r="AB43" s="1"/>
  <c r="AD43" s="1"/>
  <c r="AF43" s="1"/>
  <c r="AH43" s="1"/>
  <c r="AJ43" s="1"/>
  <c r="AL43" s="1"/>
  <c r="AN43" s="1"/>
  <c r="AP43" s="1"/>
  <c r="AR43" s="1"/>
  <c r="AT43" s="1"/>
  <c r="AV43" s="1"/>
  <c r="AX43" s="1"/>
  <c r="AZ43" s="1"/>
  <c r="BB43" s="1"/>
  <c r="BD43" s="1"/>
  <c r="BF43" s="1"/>
  <c r="BH43" s="1"/>
  <c r="BJ43" s="1"/>
  <c r="B1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3" s="1"/>
  <c r="J11"/>
  <c r="K9" s="1"/>
  <c r="K11"/>
  <c r="L9" s="1"/>
  <c r="L13" s="1"/>
  <c r="L11"/>
  <c r="M9" s="1"/>
  <c r="M11"/>
  <c r="C10"/>
  <c r="D8" s="1"/>
  <c r="C11"/>
  <c r="D9" s="1"/>
  <c r="E3"/>
  <c r="F5" s="1"/>
  <c r="B10"/>
  <c r="B11"/>
  <c r="C9" s="1"/>
  <c r="B9"/>
  <c r="B8"/>
  <c r="C4" i="19"/>
  <c r="F7"/>
  <c r="F129" i="18" s="1"/>
  <c r="G7" i="19"/>
  <c r="M23" i="18" s="1"/>
  <c r="H7" i="19"/>
  <c r="H128" i="18" s="1"/>
  <c r="I7" i="19"/>
  <c r="I128" i="18" s="1"/>
  <c r="J7" i="19"/>
  <c r="K7"/>
  <c r="Q23" i="18" s="1"/>
  <c r="L7" i="19"/>
  <c r="R23" i="18" s="1"/>
  <c r="M7" i="19"/>
  <c r="S23" i="18" s="1"/>
  <c r="E7" i="19"/>
  <c r="K23" i="18" s="1"/>
  <c r="B1" i="19"/>
  <c r="Q23" s="1"/>
  <c r="B1" i="18"/>
  <c r="N129"/>
  <c r="N97"/>
  <c r="K13" l="1"/>
  <c r="E128"/>
  <c r="I129"/>
  <c r="L23"/>
  <c r="F97"/>
  <c r="E129"/>
  <c r="F128"/>
  <c r="K128"/>
  <c r="E97"/>
  <c r="H37" i="20"/>
  <c r="P37"/>
  <c r="X37"/>
  <c r="AF37"/>
  <c r="M38"/>
  <c r="U38"/>
  <c r="AC38"/>
  <c r="C38"/>
  <c r="T2" i="19" s="1"/>
  <c r="G37" i="20"/>
  <c r="O37"/>
  <c r="W37"/>
  <c r="AE37"/>
  <c r="L38"/>
  <c r="T38"/>
  <c r="AB38"/>
  <c r="D38"/>
  <c r="T3" i="19" s="1"/>
  <c r="AB37" i="20"/>
  <c r="K37"/>
  <c r="S37"/>
  <c r="AA37"/>
  <c r="H38"/>
  <c r="P38"/>
  <c r="X38"/>
  <c r="AF38"/>
  <c r="C36"/>
  <c r="R2" i="19" s="1"/>
  <c r="J37" i="20"/>
  <c r="R37"/>
  <c r="Z37"/>
  <c r="G38"/>
  <c r="O38"/>
  <c r="W38"/>
  <c r="AE38"/>
  <c r="D44"/>
  <c r="I37"/>
  <c r="Q37"/>
  <c r="Y37"/>
  <c r="F38"/>
  <c r="N38"/>
  <c r="V38"/>
  <c r="AD38"/>
  <c r="C37"/>
  <c r="S2" i="19" s="1"/>
  <c r="F37" i="20"/>
  <c r="N37"/>
  <c r="V37"/>
  <c r="AD37"/>
  <c r="K38"/>
  <c r="S38"/>
  <c r="AA38"/>
  <c r="D37"/>
  <c r="S3" i="19" s="1"/>
  <c r="M37" i="20"/>
  <c r="U37"/>
  <c r="AC37"/>
  <c r="J38"/>
  <c r="R38"/>
  <c r="Z38"/>
  <c r="E38"/>
  <c r="T4" i="19" s="1"/>
  <c r="L37" i="20"/>
  <c r="T37"/>
  <c r="I38"/>
  <c r="Q38"/>
  <c r="Y38"/>
  <c r="E37"/>
  <c r="S4" i="19" s="1"/>
  <c r="R23"/>
  <c r="T23"/>
  <c r="S23"/>
  <c r="N36" i="20"/>
  <c r="V36"/>
  <c r="AD36"/>
  <c r="S36"/>
  <c r="J36"/>
  <c r="G36"/>
  <c r="Y36"/>
  <c r="P36"/>
  <c r="O36"/>
  <c r="M36"/>
  <c r="U36"/>
  <c r="AC36"/>
  <c r="K36"/>
  <c r="D36"/>
  <c r="R3" i="19" s="1"/>
  <c r="Z36" i="20"/>
  <c r="Q36"/>
  <c r="H36"/>
  <c r="AF36"/>
  <c r="AE36"/>
  <c r="L36"/>
  <c r="T36"/>
  <c r="AB36"/>
  <c r="AA36"/>
  <c r="R36"/>
  <c r="I36"/>
  <c r="F36"/>
  <c r="X36"/>
  <c r="W36"/>
  <c r="E36"/>
  <c r="R4" i="19" s="1"/>
  <c r="I13" i="18"/>
  <c r="BJ46" i="20"/>
  <c r="BH44"/>
  <c r="BF46"/>
  <c r="BD44"/>
  <c r="BB46"/>
  <c r="AZ44"/>
  <c r="AX46"/>
  <c r="AV44"/>
  <c r="AT46"/>
  <c r="AR44"/>
  <c r="AP46"/>
  <c r="AN44"/>
  <c r="AL46"/>
  <c r="AJ44"/>
  <c r="AH46"/>
  <c r="AF44"/>
  <c r="AD46"/>
  <c r="AB44"/>
  <c r="Z46"/>
  <c r="X44"/>
  <c r="V46"/>
  <c r="T44"/>
  <c r="R46"/>
  <c r="P44"/>
  <c r="N46"/>
  <c r="L44"/>
  <c r="J46"/>
  <c r="H44"/>
  <c r="E45"/>
  <c r="BH45"/>
  <c r="BD45"/>
  <c r="BK46"/>
  <c r="BI44"/>
  <c r="BG46"/>
  <c r="BE44"/>
  <c r="BC46"/>
  <c r="BA44"/>
  <c r="AY46"/>
  <c r="AW44"/>
  <c r="AU46"/>
  <c r="AS44"/>
  <c r="AQ46"/>
  <c r="AO44"/>
  <c r="AM46"/>
  <c r="AK44"/>
  <c r="AI46"/>
  <c r="AG44"/>
  <c r="AE46"/>
  <c r="AC44"/>
  <c r="AA46"/>
  <c r="Y44"/>
  <c r="W46"/>
  <c r="U44"/>
  <c r="S46"/>
  <c r="Q44"/>
  <c r="O46"/>
  <c r="M44"/>
  <c r="K46"/>
  <c r="I44"/>
  <c r="E46"/>
  <c r="AZ45"/>
  <c r="AV45"/>
  <c r="BK44"/>
  <c r="BI46"/>
  <c r="BG44"/>
  <c r="BE46"/>
  <c r="BC44"/>
  <c r="BA46"/>
  <c r="AY44"/>
  <c r="AW46"/>
  <c r="AU44"/>
  <c r="AS46"/>
  <c r="AQ44"/>
  <c r="AO46"/>
  <c r="AM44"/>
  <c r="AK46"/>
  <c r="AI44"/>
  <c r="AG46"/>
  <c r="AE44"/>
  <c r="AC46"/>
  <c r="AA44"/>
  <c r="Y46"/>
  <c r="W44"/>
  <c r="U46"/>
  <c r="S44"/>
  <c r="Q46"/>
  <c r="O44"/>
  <c r="M46"/>
  <c r="K44"/>
  <c r="I46"/>
  <c r="G45"/>
  <c r="D46"/>
  <c r="BJ45"/>
  <c r="BF45"/>
  <c r="BB45"/>
  <c r="BC45"/>
  <c r="BA45"/>
  <c r="AR46"/>
  <c r="AP44"/>
  <c r="AJ45"/>
  <c r="AD45"/>
  <c r="Y45"/>
  <c r="S45"/>
  <c r="L46"/>
  <c r="J44"/>
  <c r="F45"/>
  <c r="G46"/>
  <c r="N45"/>
  <c r="B44"/>
  <c r="A6" s="1"/>
  <c r="A30" i="18" s="1"/>
  <c r="A64" s="1"/>
  <c r="Z45" i="20"/>
  <c r="O45"/>
  <c r="AR45"/>
  <c r="AL45"/>
  <c r="T46"/>
  <c r="BJ44"/>
  <c r="AZ46"/>
  <c r="AX44"/>
  <c r="AP45"/>
  <c r="AK45"/>
  <c r="AE45"/>
  <c r="X46"/>
  <c r="V44"/>
  <c r="P45"/>
  <c r="J45"/>
  <c r="F46"/>
  <c r="AX45"/>
  <c r="AQ45"/>
  <c r="AH44"/>
  <c r="V45"/>
  <c r="AV46"/>
  <c r="AT44"/>
  <c r="AF45"/>
  <c r="R44"/>
  <c r="BI45"/>
  <c r="AY45"/>
  <c r="AN45"/>
  <c r="AH45"/>
  <c r="AC45"/>
  <c r="W45"/>
  <c r="P46"/>
  <c r="N44"/>
  <c r="H45"/>
  <c r="D45"/>
  <c r="BH46"/>
  <c r="BF44"/>
  <c r="AW45"/>
  <c r="AO45"/>
  <c r="AI45"/>
  <c r="AB46"/>
  <c r="I45"/>
  <c r="AN46"/>
  <c r="AL44"/>
  <c r="E44"/>
  <c r="AT45"/>
  <c r="AG45"/>
  <c r="AA45"/>
  <c r="L45"/>
  <c r="BD46"/>
  <c r="BB44"/>
  <c r="AU45"/>
  <c r="AS45"/>
  <c r="AM45"/>
  <c r="AF46"/>
  <c r="AD44"/>
  <c r="X45"/>
  <c r="R45"/>
  <c r="M45"/>
  <c r="G44"/>
  <c r="BK45"/>
  <c r="AJ46"/>
  <c r="AB45"/>
  <c r="Q45"/>
  <c r="K45"/>
  <c r="Z44"/>
  <c r="T45"/>
  <c r="BG45"/>
  <c r="U45"/>
  <c r="H46"/>
  <c r="BE45"/>
  <c r="F44"/>
  <c r="H13" i="18"/>
  <c r="G12"/>
  <c r="B13"/>
  <c r="M129"/>
  <c r="C13"/>
  <c r="AD5" i="20"/>
  <c r="AE5" s="1"/>
  <c r="AF5" s="1"/>
  <c r="AC4"/>
  <c r="G97" i="18"/>
  <c r="N23"/>
  <c r="M97"/>
  <c r="G128"/>
  <c r="H97"/>
  <c r="H129"/>
  <c r="G129"/>
  <c r="B14"/>
  <c r="M13"/>
  <c r="B24"/>
  <c r="N128"/>
  <c r="O23"/>
  <c r="M128"/>
  <c r="L97"/>
  <c r="R4" i="20"/>
  <c r="Q30" i="19"/>
  <c r="S4" i="20"/>
  <c r="J14" i="18"/>
  <c r="J12"/>
  <c r="L12"/>
  <c r="L14"/>
  <c r="K12"/>
  <c r="K14"/>
  <c r="M14"/>
  <c r="M12"/>
  <c r="C5"/>
  <c r="G5"/>
  <c r="J128"/>
  <c r="K5"/>
  <c r="L5"/>
  <c r="J5"/>
  <c r="G4" i="20"/>
  <c r="F4"/>
  <c r="O4"/>
  <c r="I4"/>
  <c r="AE4"/>
  <c r="C1" i="19"/>
  <c r="H4" i="20"/>
  <c r="N4"/>
  <c r="Q4"/>
  <c r="AA4"/>
  <c r="U4"/>
  <c r="F12" i="18"/>
  <c r="E12"/>
  <c r="H12"/>
  <c r="H14"/>
  <c r="I12"/>
  <c r="I14"/>
  <c r="J97"/>
  <c r="M5"/>
  <c r="I97"/>
  <c r="L129"/>
  <c r="J129"/>
  <c r="L128"/>
  <c r="H5"/>
  <c r="E5"/>
  <c r="P23"/>
  <c r="K97"/>
  <c r="D5"/>
  <c r="I5"/>
  <c r="K129"/>
  <c r="F14"/>
  <c r="F13"/>
  <c r="G13"/>
  <c r="G14"/>
  <c r="B25"/>
  <c r="E13"/>
  <c r="E14"/>
  <c r="D13"/>
  <c r="D14"/>
  <c r="D12"/>
  <c r="B16"/>
  <c r="B12"/>
  <c r="B15" s="1"/>
  <c r="C8"/>
  <c r="Q26" i="19"/>
  <c r="Q29"/>
  <c r="Q28"/>
  <c r="Q27"/>
  <c r="Q24"/>
  <c r="Q22"/>
  <c r="Q5"/>
  <c r="Q31"/>
  <c r="Q21"/>
  <c r="Q25"/>
  <c r="C12"/>
  <c r="Q20"/>
  <c r="P4" i="20"/>
  <c r="J4"/>
  <c r="W4"/>
  <c r="K4"/>
  <c r="AB4"/>
  <c r="AD4"/>
  <c r="V4"/>
  <c r="Z4"/>
  <c r="AF4"/>
  <c r="X4"/>
  <c r="Y4"/>
  <c r="L4"/>
  <c r="M4"/>
  <c r="T4"/>
  <c r="R22" i="19" l="1"/>
  <c r="T22"/>
  <c r="S22"/>
  <c r="R21"/>
  <c r="T21"/>
  <c r="S21"/>
  <c r="R26"/>
  <c r="T26"/>
  <c r="S26"/>
  <c r="R25"/>
  <c r="T25"/>
  <c r="S25"/>
  <c r="R29"/>
  <c r="T29"/>
  <c r="S29"/>
  <c r="R30"/>
  <c r="T30"/>
  <c r="S30"/>
  <c r="R28"/>
  <c r="S28"/>
  <c r="T28"/>
  <c r="R20"/>
  <c r="T20"/>
  <c r="S20"/>
  <c r="Q6"/>
  <c r="R6" s="1"/>
  <c r="T5"/>
  <c r="S5"/>
  <c r="R31"/>
  <c r="T31"/>
  <c r="S31"/>
  <c r="R27"/>
  <c r="T27"/>
  <c r="S27"/>
  <c r="R24"/>
  <c r="T24"/>
  <c r="S24"/>
  <c r="F19" i="18"/>
  <c r="E7" i="20"/>
  <c r="N6"/>
  <c r="E8"/>
  <c r="G6"/>
  <c r="W6"/>
  <c r="R8"/>
  <c r="U6"/>
  <c r="J15" i="18"/>
  <c r="J16"/>
  <c r="I7" i="20"/>
  <c r="K15" i="18"/>
  <c r="K16"/>
  <c r="L15"/>
  <c r="L16"/>
  <c r="M15"/>
  <c r="M16"/>
  <c r="I8" i="20"/>
  <c r="AB8"/>
  <c r="AB7"/>
  <c r="AE8"/>
  <c r="G8"/>
  <c r="R7"/>
  <c r="U8"/>
  <c r="AF6"/>
  <c r="AB6"/>
  <c r="W8"/>
  <c r="A47"/>
  <c r="W7"/>
  <c r="R6"/>
  <c r="Q6"/>
  <c r="I6"/>
  <c r="G7"/>
  <c r="U7"/>
  <c r="F16" i="18"/>
  <c r="H15"/>
  <c r="H16"/>
  <c r="I15"/>
  <c r="I16"/>
  <c r="D15"/>
  <c r="F15"/>
  <c r="G16"/>
  <c r="G15"/>
  <c r="E15"/>
  <c r="E16"/>
  <c r="D16"/>
  <c r="C12"/>
  <c r="C14"/>
  <c r="E6" i="20"/>
  <c r="AE7"/>
  <c r="AA8"/>
  <c r="AA7"/>
  <c r="AA6"/>
  <c r="P6"/>
  <c r="P8"/>
  <c r="P7"/>
  <c r="AD8"/>
  <c r="AD6"/>
  <c r="AD7"/>
  <c r="C8"/>
  <c r="C6"/>
  <c r="C7"/>
  <c r="Y7"/>
  <c r="Y6"/>
  <c r="Y8"/>
  <c r="M6"/>
  <c r="M8"/>
  <c r="M7"/>
  <c r="AF8"/>
  <c r="AE6"/>
  <c r="Z6"/>
  <c r="Z8"/>
  <c r="Z7"/>
  <c r="X7"/>
  <c r="X8"/>
  <c r="X6"/>
  <c r="O6"/>
  <c r="O7"/>
  <c r="O8"/>
  <c r="L6"/>
  <c r="L7"/>
  <c r="L8"/>
  <c r="K7"/>
  <c r="K8"/>
  <c r="K6"/>
  <c r="Q7"/>
  <c r="N7"/>
  <c r="T6"/>
  <c r="T8"/>
  <c r="T7"/>
  <c r="H6"/>
  <c r="H8"/>
  <c r="H7"/>
  <c r="N8"/>
  <c r="Q8"/>
  <c r="J8"/>
  <c r="J6"/>
  <c r="J7"/>
  <c r="V8"/>
  <c r="V6"/>
  <c r="V7"/>
  <c r="S8"/>
  <c r="S7"/>
  <c r="S6"/>
  <c r="F6"/>
  <c r="F8"/>
  <c r="F7"/>
  <c r="AC8"/>
  <c r="AC7"/>
  <c r="AC6"/>
  <c r="D8"/>
  <c r="D7"/>
  <c r="D6"/>
  <c r="R5" i="19"/>
  <c r="AF7" i="20"/>
  <c r="Q7" i="19" l="1"/>
  <c r="S7" s="1"/>
  <c r="T6"/>
  <c r="S6"/>
  <c r="BJ47" i="20"/>
  <c r="BF47"/>
  <c r="AT47"/>
  <c r="BB47"/>
  <c r="AX47"/>
  <c r="BH47"/>
  <c r="BD47"/>
  <c r="BE47"/>
  <c r="AU47"/>
  <c r="AL47"/>
  <c r="AF47"/>
  <c r="AA47"/>
  <c r="U47"/>
  <c r="AZ47"/>
  <c r="AS47"/>
  <c r="AD47"/>
  <c r="X47"/>
  <c r="V47"/>
  <c r="AH47"/>
  <c r="AN47"/>
  <c r="AI47"/>
  <c r="BC47"/>
  <c r="AR47"/>
  <c r="AM47"/>
  <c r="AG47"/>
  <c r="R47"/>
  <c r="L47"/>
  <c r="S47"/>
  <c r="K47"/>
  <c r="BI47"/>
  <c r="Q47"/>
  <c r="BG47"/>
  <c r="AC47"/>
  <c r="N47"/>
  <c r="BK47"/>
  <c r="BA47"/>
  <c r="AP47"/>
  <c r="AJ47"/>
  <c r="AE47"/>
  <c r="Y47"/>
  <c r="J47"/>
  <c r="AY47"/>
  <c r="AQ47"/>
  <c r="AK47"/>
  <c r="W47"/>
  <c r="AV47"/>
  <c r="AW47"/>
  <c r="AO47"/>
  <c r="Z47"/>
  <c r="T47"/>
  <c r="O47"/>
  <c r="I47"/>
  <c r="M47"/>
  <c r="P47"/>
  <c r="AB47"/>
  <c r="H47"/>
  <c r="E47"/>
  <c r="C9" s="1"/>
  <c r="F47"/>
  <c r="G47"/>
  <c r="B47"/>
  <c r="D47"/>
  <c r="C48"/>
  <c r="C32" i="18"/>
  <c r="F31" s="1"/>
  <c r="C30"/>
  <c r="C31"/>
  <c r="A48" i="20"/>
  <c r="C47"/>
  <c r="B9"/>
  <c r="B33" i="18" s="1"/>
  <c r="B67" s="1"/>
  <c r="C49" i="20"/>
  <c r="C16" i="18"/>
  <c r="N16" s="1"/>
  <c r="C15"/>
  <c r="N15" s="1"/>
  <c r="N14"/>
  <c r="R7" i="19"/>
  <c r="Q8"/>
  <c r="T7" l="1"/>
  <c r="T8"/>
  <c r="S8"/>
  <c r="BH48" i="20"/>
  <c r="BD48"/>
  <c r="AZ48"/>
  <c r="AV48"/>
  <c r="AR48"/>
  <c r="AN48"/>
  <c r="AJ48"/>
  <c r="AF48"/>
  <c r="AB48"/>
  <c r="X48"/>
  <c r="T48"/>
  <c r="P48"/>
  <c r="L48"/>
  <c r="H48"/>
  <c r="BI48"/>
  <c r="BE48"/>
  <c r="BA48"/>
  <c r="AW48"/>
  <c r="AS48"/>
  <c r="AO48"/>
  <c r="AK48"/>
  <c r="AG48"/>
  <c r="AC48"/>
  <c r="Y48"/>
  <c r="U48"/>
  <c r="Q48"/>
  <c r="M48"/>
  <c r="I48"/>
  <c r="BK48"/>
  <c r="BG48"/>
  <c r="BC48"/>
  <c r="AY48"/>
  <c r="AU48"/>
  <c r="AQ48"/>
  <c r="AM48"/>
  <c r="AI48"/>
  <c r="AE48"/>
  <c r="AA48"/>
  <c r="W48"/>
  <c r="S48"/>
  <c r="O48"/>
  <c r="K48"/>
  <c r="N48"/>
  <c r="AL48"/>
  <c r="AD48"/>
  <c r="J48"/>
  <c r="AT48"/>
  <c r="Z48"/>
  <c r="BB48"/>
  <c r="AX48"/>
  <c r="R48"/>
  <c r="BJ48"/>
  <c r="V48"/>
  <c r="BF48"/>
  <c r="AH48"/>
  <c r="AP48"/>
  <c r="D48"/>
  <c r="G48"/>
  <c r="E48"/>
  <c r="F48"/>
  <c r="V9"/>
  <c r="A9"/>
  <c r="A33" i="18" s="1"/>
  <c r="A67" s="1"/>
  <c r="N9" i="20"/>
  <c r="R9"/>
  <c r="D9"/>
  <c r="P9"/>
  <c r="L9"/>
  <c r="O9"/>
  <c r="J9"/>
  <c r="E9"/>
  <c r="X9"/>
  <c r="S9"/>
  <c r="AA9"/>
  <c r="T9"/>
  <c r="W9"/>
  <c r="K9"/>
  <c r="C66" i="18"/>
  <c r="AB9" i="20"/>
  <c r="AC9"/>
  <c r="B18" i="18"/>
  <c r="AD9" i="20"/>
  <c r="M9"/>
  <c r="Y9"/>
  <c r="U9"/>
  <c r="Q9"/>
  <c r="C64" i="18"/>
  <c r="C65"/>
  <c r="G31"/>
  <c r="G65" s="1"/>
  <c r="G30"/>
  <c r="G64" s="1"/>
  <c r="Z9" i="20"/>
  <c r="B10"/>
  <c r="B34" i="18" s="1"/>
  <c r="B68" s="1"/>
  <c r="A49" i="20"/>
  <c r="F9"/>
  <c r="AF9"/>
  <c r="I9"/>
  <c r="H9"/>
  <c r="AE9"/>
  <c r="G9"/>
  <c r="B19" i="18"/>
  <c r="R8" i="19"/>
  <c r="Q9"/>
  <c r="C33" i="18" l="1"/>
  <c r="G33" s="1"/>
  <c r="G67" s="1"/>
  <c r="L25"/>
  <c r="R25"/>
  <c r="Q25"/>
  <c r="S25"/>
  <c r="P25"/>
  <c r="M24"/>
  <c r="S24"/>
  <c r="R24"/>
  <c r="Q24"/>
  <c r="P24"/>
  <c r="P27" s="1"/>
  <c r="T9" i="19"/>
  <c r="S9"/>
  <c r="AZ49" i="20"/>
  <c r="AV49"/>
  <c r="BH49"/>
  <c r="BD49"/>
  <c r="BJ49"/>
  <c r="BF49"/>
  <c r="BB49"/>
  <c r="BG49"/>
  <c r="AW49"/>
  <c r="AN49"/>
  <c r="AH49"/>
  <c r="AC49"/>
  <c r="W49"/>
  <c r="H49"/>
  <c r="U49"/>
  <c r="O49"/>
  <c r="M49"/>
  <c r="BK49"/>
  <c r="Y49"/>
  <c r="BI49"/>
  <c r="AP49"/>
  <c r="BE49"/>
  <c r="AO49"/>
  <c r="AI49"/>
  <c r="T49"/>
  <c r="N49"/>
  <c r="I49"/>
  <c r="AT49"/>
  <c r="AF49"/>
  <c r="AD49"/>
  <c r="AK49"/>
  <c r="BC49"/>
  <c r="AU49"/>
  <c r="AR49"/>
  <c r="AL49"/>
  <c r="AG49"/>
  <c r="AA49"/>
  <c r="L49"/>
  <c r="BA49"/>
  <c r="AS49"/>
  <c r="AM49"/>
  <c r="X49"/>
  <c r="AJ49"/>
  <c r="AX49"/>
  <c r="AY49"/>
  <c r="AQ49"/>
  <c r="AB49"/>
  <c r="V49"/>
  <c r="Q49"/>
  <c r="K49"/>
  <c r="Z49"/>
  <c r="R49"/>
  <c r="S49"/>
  <c r="AE49"/>
  <c r="P49"/>
  <c r="J49"/>
  <c r="AF10"/>
  <c r="D49"/>
  <c r="F49"/>
  <c r="E49"/>
  <c r="G49"/>
  <c r="O10"/>
  <c r="H10"/>
  <c r="Q10"/>
  <c r="E31" i="18"/>
  <c r="L24"/>
  <c r="L27" s="1"/>
  <c r="N24"/>
  <c r="O24"/>
  <c r="L18"/>
  <c r="S128" s="1"/>
  <c r="I18"/>
  <c r="P128" s="1"/>
  <c r="J18"/>
  <c r="Q128" s="1"/>
  <c r="H24"/>
  <c r="J24"/>
  <c r="K24"/>
  <c r="M18"/>
  <c r="T128" s="1"/>
  <c r="I24"/>
  <c r="C10" i="20"/>
  <c r="AD10"/>
  <c r="M10"/>
  <c r="Y10"/>
  <c r="L10"/>
  <c r="E10"/>
  <c r="V10"/>
  <c r="S10"/>
  <c r="I10"/>
  <c r="R10"/>
  <c r="D31" i="18"/>
  <c r="Z10" i="20"/>
  <c r="T10"/>
  <c r="D10"/>
  <c r="U10"/>
  <c r="W10"/>
  <c r="N10"/>
  <c r="K10"/>
  <c r="G10"/>
  <c r="AE10"/>
  <c r="F10"/>
  <c r="J10"/>
  <c r="P10"/>
  <c r="B11"/>
  <c r="B35" i="18" s="1"/>
  <c r="B69" s="1"/>
  <c r="A50" i="20"/>
  <c r="AC10"/>
  <c r="AB10"/>
  <c r="AA10"/>
  <c r="X10"/>
  <c r="O25" i="18"/>
  <c r="N25"/>
  <c r="H25"/>
  <c r="M19"/>
  <c r="T129" s="1"/>
  <c r="J25"/>
  <c r="J19"/>
  <c r="Q129" s="1"/>
  <c r="K25"/>
  <c r="L19"/>
  <c r="S129" s="1"/>
  <c r="I25"/>
  <c r="I19"/>
  <c r="P129" s="1"/>
  <c r="M25"/>
  <c r="M27" s="1"/>
  <c r="R9" i="19"/>
  <c r="Q10"/>
  <c r="G34" i="18" l="1"/>
  <c r="G68" s="1"/>
  <c r="C67"/>
  <c r="P26"/>
  <c r="Q26"/>
  <c r="Q27"/>
  <c r="S26"/>
  <c r="S27"/>
  <c r="R27"/>
  <c r="R26"/>
  <c r="Q11" i="19"/>
  <c r="T10"/>
  <c r="S10"/>
  <c r="AA11" i="20"/>
  <c r="L26" i="18"/>
  <c r="BJ50" i="20"/>
  <c r="BF50"/>
  <c r="BB50"/>
  <c r="AX50"/>
  <c r="AT50"/>
  <c r="AP50"/>
  <c r="AL50"/>
  <c r="AH50"/>
  <c r="AD50"/>
  <c r="Z50"/>
  <c r="V50"/>
  <c r="R50"/>
  <c r="N50"/>
  <c r="J50"/>
  <c r="BK50"/>
  <c r="BG50"/>
  <c r="BC50"/>
  <c r="AY50"/>
  <c r="AU50"/>
  <c r="AQ50"/>
  <c r="AM50"/>
  <c r="AI50"/>
  <c r="AE50"/>
  <c r="AA50"/>
  <c r="W50"/>
  <c r="S50"/>
  <c r="O50"/>
  <c r="K50"/>
  <c r="BI50"/>
  <c r="BE50"/>
  <c r="BA50"/>
  <c r="AW50"/>
  <c r="AS50"/>
  <c r="AO50"/>
  <c r="AK50"/>
  <c r="AG50"/>
  <c r="AC50"/>
  <c r="Y50"/>
  <c r="U50"/>
  <c r="Q50"/>
  <c r="M50"/>
  <c r="I50"/>
  <c r="P50"/>
  <c r="BD50"/>
  <c r="AR50"/>
  <c r="L50"/>
  <c r="AV50"/>
  <c r="AB50"/>
  <c r="AN50"/>
  <c r="H50"/>
  <c r="AZ50"/>
  <c r="T50"/>
  <c r="AF50"/>
  <c r="X50"/>
  <c r="BH50"/>
  <c r="AJ50"/>
  <c r="H26" i="18"/>
  <c r="D50" i="20"/>
  <c r="F50"/>
  <c r="E50"/>
  <c r="G50"/>
  <c r="B50"/>
  <c r="U11"/>
  <c r="C11"/>
  <c r="N26" i="18"/>
  <c r="O26"/>
  <c r="X11" i="20"/>
  <c r="C34" i="18"/>
  <c r="C68" s="1"/>
  <c r="W11" i="20"/>
  <c r="I26" i="18"/>
  <c r="K26"/>
  <c r="J26"/>
  <c r="AD11" i="20"/>
  <c r="H27" i="18"/>
  <c r="H31" s="1"/>
  <c r="N27"/>
  <c r="AF11" i="20"/>
  <c r="O11"/>
  <c r="E11"/>
  <c r="AE11"/>
  <c r="Q11"/>
  <c r="N11"/>
  <c r="I11"/>
  <c r="P11"/>
  <c r="G11"/>
  <c r="Y11"/>
  <c r="M11"/>
  <c r="T11"/>
  <c r="F11"/>
  <c r="J11"/>
  <c r="A51"/>
  <c r="C50"/>
  <c r="C51"/>
  <c r="B12"/>
  <c r="B36" i="18" s="1"/>
  <c r="B70" s="1"/>
  <c r="C52" i="20"/>
  <c r="L11"/>
  <c r="S11"/>
  <c r="AB11"/>
  <c r="D11"/>
  <c r="H11"/>
  <c r="V11"/>
  <c r="R11"/>
  <c r="AC11"/>
  <c r="Z11"/>
  <c r="K11"/>
  <c r="O27" i="18"/>
  <c r="J27"/>
  <c r="K27"/>
  <c r="M26"/>
  <c r="M30" s="1"/>
  <c r="I27"/>
  <c r="L31"/>
  <c r="L30"/>
  <c r="R10" i="19"/>
  <c r="P30" i="18" l="1"/>
  <c r="P31"/>
  <c r="Q30"/>
  <c r="Q31"/>
  <c r="S31"/>
  <c r="S30"/>
  <c r="R31"/>
  <c r="R30"/>
  <c r="T11" i="19"/>
  <c r="S11"/>
  <c r="R11"/>
  <c r="Q12"/>
  <c r="N31" i="18"/>
  <c r="BB51" i="20"/>
  <c r="AX51"/>
  <c r="BJ51"/>
  <c r="BF51"/>
  <c r="AT51"/>
  <c r="BH51"/>
  <c r="BD51"/>
  <c r="AZ51"/>
  <c r="BI51"/>
  <c r="AY51"/>
  <c r="AP51"/>
  <c r="AJ51"/>
  <c r="AE51"/>
  <c r="Y51"/>
  <c r="J51"/>
  <c r="AV51"/>
  <c r="Z13" s="1"/>
  <c r="AL51"/>
  <c r="AG51"/>
  <c r="R51"/>
  <c r="BG51"/>
  <c r="AQ51"/>
  <c r="AK51"/>
  <c r="V51"/>
  <c r="P51"/>
  <c r="K51"/>
  <c r="AB51"/>
  <c r="Q51"/>
  <c r="Z51"/>
  <c r="AA51"/>
  <c r="BK51"/>
  <c r="AR51"/>
  <c r="L51"/>
  <c r="BE51"/>
  <c r="AW51"/>
  <c r="AN51"/>
  <c r="AI51"/>
  <c r="AC51"/>
  <c r="N51"/>
  <c r="H51"/>
  <c r="BC51"/>
  <c r="AU51"/>
  <c r="AO51"/>
  <c r="T51"/>
  <c r="AF51"/>
  <c r="U51"/>
  <c r="AS51"/>
  <c r="AD51"/>
  <c r="X51"/>
  <c r="S51"/>
  <c r="M51"/>
  <c r="AH51"/>
  <c r="W51"/>
  <c r="O51"/>
  <c r="I51"/>
  <c r="BA51"/>
  <c r="AM51"/>
  <c r="D51"/>
  <c r="E51"/>
  <c r="F51"/>
  <c r="G51"/>
  <c r="Y12"/>
  <c r="K30" i="18"/>
  <c r="O30"/>
  <c r="C35"/>
  <c r="E34" s="1"/>
  <c r="AD12" i="20"/>
  <c r="I30" i="18"/>
  <c r="J30"/>
  <c r="C12" i="20"/>
  <c r="AB12"/>
  <c r="Z12"/>
  <c r="H30" i="18"/>
  <c r="N30"/>
  <c r="R12" i="20"/>
  <c r="K12"/>
  <c r="I12"/>
  <c r="G12"/>
  <c r="E12"/>
  <c r="V12"/>
  <c r="J31" i="18"/>
  <c r="Q12" i="20"/>
  <c r="L12"/>
  <c r="N12"/>
  <c r="AC12"/>
  <c r="T12"/>
  <c r="F12"/>
  <c r="X12"/>
  <c r="AE12"/>
  <c r="B13"/>
  <c r="B37" i="18" s="1"/>
  <c r="B71" s="1"/>
  <c r="A52" i="20"/>
  <c r="A12"/>
  <c r="A36" i="18" s="1"/>
  <c r="A70" s="1"/>
  <c r="D12" i="20"/>
  <c r="S12"/>
  <c r="P12"/>
  <c r="U12"/>
  <c r="W12"/>
  <c r="M12"/>
  <c r="AA12"/>
  <c r="J12"/>
  <c r="AF12"/>
  <c r="H12"/>
  <c r="O12"/>
  <c r="O31" i="18"/>
  <c r="I31"/>
  <c r="K31"/>
  <c r="M31"/>
  <c r="T12" i="19" l="1"/>
  <c r="S12"/>
  <c r="R12"/>
  <c r="Q13"/>
  <c r="R13" s="1"/>
  <c r="BH52" i="20"/>
  <c r="BD52"/>
  <c r="AZ52"/>
  <c r="AV52"/>
  <c r="AR52"/>
  <c r="AN52"/>
  <c r="AJ52"/>
  <c r="AF52"/>
  <c r="AB52"/>
  <c r="X52"/>
  <c r="T52"/>
  <c r="P52"/>
  <c r="L52"/>
  <c r="H52"/>
  <c r="BI52"/>
  <c r="BE52"/>
  <c r="BA52"/>
  <c r="AW52"/>
  <c r="AS52"/>
  <c r="AO52"/>
  <c r="AK52"/>
  <c r="AG52"/>
  <c r="AC52"/>
  <c r="Y52"/>
  <c r="U52"/>
  <c r="Q52"/>
  <c r="M52"/>
  <c r="I52"/>
  <c r="BK52"/>
  <c r="BG52"/>
  <c r="BC52"/>
  <c r="AY52"/>
  <c r="AU52"/>
  <c r="AQ52"/>
  <c r="AM52"/>
  <c r="AI52"/>
  <c r="AE52"/>
  <c r="AA52"/>
  <c r="W52"/>
  <c r="S52"/>
  <c r="O52"/>
  <c r="K52"/>
  <c r="R52"/>
  <c r="J52"/>
  <c r="AT52"/>
  <c r="AX52"/>
  <c r="AD52"/>
  <c r="BF52"/>
  <c r="N52"/>
  <c r="Z52"/>
  <c r="V52"/>
  <c r="AH52"/>
  <c r="BJ52"/>
  <c r="AL52"/>
  <c r="AP52"/>
  <c r="BB52"/>
  <c r="I13"/>
  <c r="F52"/>
  <c r="G52"/>
  <c r="E52"/>
  <c r="A53"/>
  <c r="D52"/>
  <c r="Q13"/>
  <c r="C36" i="18"/>
  <c r="F34"/>
  <c r="S34" s="1"/>
  <c r="P13" i="20"/>
  <c r="D34" i="18"/>
  <c r="C69"/>
  <c r="C13" i="20"/>
  <c r="W13"/>
  <c r="AD13"/>
  <c r="V13"/>
  <c r="K13"/>
  <c r="M13"/>
  <c r="AB13"/>
  <c r="AE13"/>
  <c r="T30" i="18"/>
  <c r="U30"/>
  <c r="L13" i="20"/>
  <c r="D13"/>
  <c r="G13"/>
  <c r="X13"/>
  <c r="R13"/>
  <c r="E13"/>
  <c r="U13"/>
  <c r="T13"/>
  <c r="O13"/>
  <c r="N13"/>
  <c r="B14"/>
  <c r="B38" i="18" s="1"/>
  <c r="B72" s="1"/>
  <c r="S13" i="20"/>
  <c r="Y13"/>
  <c r="J13"/>
  <c r="F13"/>
  <c r="AC13"/>
  <c r="AA13"/>
  <c r="AF13"/>
  <c r="H13"/>
  <c r="U31" i="18"/>
  <c r="T31"/>
  <c r="Q14" i="19" l="1"/>
  <c r="S14" s="1"/>
  <c r="R34" i="18"/>
  <c r="O34"/>
  <c r="P34"/>
  <c r="Q34"/>
  <c r="Q33"/>
  <c r="R33"/>
  <c r="S33"/>
  <c r="P33"/>
  <c r="T13" i="19"/>
  <c r="S13"/>
  <c r="BH53" i="20"/>
  <c r="BD53"/>
  <c r="AR53"/>
  <c r="AZ53"/>
  <c r="AV53"/>
  <c r="BJ53"/>
  <c r="BF53"/>
  <c r="BB53"/>
  <c r="BK53"/>
  <c r="AS53"/>
  <c r="AL53"/>
  <c r="AG53"/>
  <c r="AA53"/>
  <c r="L53"/>
  <c r="AX53"/>
  <c r="W53"/>
  <c r="H53"/>
  <c r="N53"/>
  <c r="BI53"/>
  <c r="AM53"/>
  <c r="X53"/>
  <c r="R53"/>
  <c r="M53"/>
  <c r="AJ53"/>
  <c r="Y53"/>
  <c r="Q53"/>
  <c r="AC53"/>
  <c r="AT53"/>
  <c r="AI53"/>
  <c r="BG53"/>
  <c r="AY53"/>
  <c r="AP53"/>
  <c r="AK53"/>
  <c r="AE53"/>
  <c r="P53"/>
  <c r="J53"/>
  <c r="BE53"/>
  <c r="AW53"/>
  <c r="AQ53"/>
  <c r="AB53"/>
  <c r="V53"/>
  <c r="K53"/>
  <c r="AH53"/>
  <c r="BC53"/>
  <c r="AO53"/>
  <c r="T53"/>
  <c r="BA53"/>
  <c r="AU53"/>
  <c r="AF53"/>
  <c r="Z53"/>
  <c r="U53"/>
  <c r="O53"/>
  <c r="AD53"/>
  <c r="S53"/>
  <c r="AN53"/>
  <c r="I53"/>
  <c r="AC14"/>
  <c r="C54"/>
  <c r="F53"/>
  <c r="G53"/>
  <c r="E53"/>
  <c r="B53"/>
  <c r="A54"/>
  <c r="C55"/>
  <c r="C53"/>
  <c r="B15"/>
  <c r="B39" i="18" s="1"/>
  <c r="B73" s="1"/>
  <c r="D53" i="20"/>
  <c r="J14"/>
  <c r="C14"/>
  <c r="G37" i="18"/>
  <c r="G71" s="1"/>
  <c r="G36"/>
  <c r="G70" s="1"/>
  <c r="C70"/>
  <c r="M34"/>
  <c r="N34"/>
  <c r="J33"/>
  <c r="H34"/>
  <c r="K33"/>
  <c r="N33"/>
  <c r="J34"/>
  <c r="K34"/>
  <c r="L33"/>
  <c r="O33"/>
  <c r="M33"/>
  <c r="H33"/>
  <c r="I33"/>
  <c r="I34"/>
  <c r="L34"/>
  <c r="C37"/>
  <c r="C71" s="1"/>
  <c r="I14" i="20"/>
  <c r="AB14"/>
  <c r="AF14"/>
  <c r="Q14"/>
  <c r="V30" i="18"/>
  <c r="Q15" i="19"/>
  <c r="T14" i="20"/>
  <c r="L14"/>
  <c r="AD14"/>
  <c r="F14"/>
  <c r="N14"/>
  <c r="AE14"/>
  <c r="W14"/>
  <c r="V14"/>
  <c r="P14"/>
  <c r="D14"/>
  <c r="G14"/>
  <c r="X14"/>
  <c r="R14"/>
  <c r="Z14"/>
  <c r="Y14"/>
  <c r="H14"/>
  <c r="E14"/>
  <c r="U14"/>
  <c r="M14"/>
  <c r="O14"/>
  <c r="S14"/>
  <c r="AA14"/>
  <c r="K14"/>
  <c r="V31" i="18"/>
  <c r="T14" i="19" l="1"/>
  <c r="R14"/>
  <c r="P15" i="20"/>
  <c r="I15"/>
  <c r="AE15"/>
  <c r="G15"/>
  <c r="AC15"/>
  <c r="T15" i="19"/>
  <c r="S15"/>
  <c r="Q15" i="20"/>
  <c r="E15"/>
  <c r="H15"/>
  <c r="BJ54"/>
  <c r="BF54"/>
  <c r="BB54"/>
  <c r="AX54"/>
  <c r="AT54"/>
  <c r="AP54"/>
  <c r="AL54"/>
  <c r="AH54"/>
  <c r="AD54"/>
  <c r="Z54"/>
  <c r="V54"/>
  <c r="R54"/>
  <c r="N54"/>
  <c r="J54"/>
  <c r="BK54"/>
  <c r="BG54"/>
  <c r="BC54"/>
  <c r="AY54"/>
  <c r="AU54"/>
  <c r="AQ54"/>
  <c r="AM54"/>
  <c r="AI54"/>
  <c r="AE54"/>
  <c r="AA54"/>
  <c r="W54"/>
  <c r="S54"/>
  <c r="O54"/>
  <c r="K54"/>
  <c r="BI54"/>
  <c r="BE54"/>
  <c r="BA54"/>
  <c r="AW54"/>
  <c r="AS54"/>
  <c r="AO54"/>
  <c r="AK54"/>
  <c r="AG54"/>
  <c r="AC54"/>
  <c r="Y54"/>
  <c r="U54"/>
  <c r="Q54"/>
  <c r="M54"/>
  <c r="I54"/>
  <c r="AZ54"/>
  <c r="T54"/>
  <c r="AV54"/>
  <c r="AR54"/>
  <c r="AF54"/>
  <c r="BH54"/>
  <c r="L54"/>
  <c r="X54"/>
  <c r="AJ54"/>
  <c r="BD54"/>
  <c r="AN54"/>
  <c r="H54"/>
  <c r="P54"/>
  <c r="AB54"/>
  <c r="M15"/>
  <c r="Z15"/>
  <c r="L15"/>
  <c r="T15"/>
  <c r="AA15"/>
  <c r="AD15"/>
  <c r="A55"/>
  <c r="D54"/>
  <c r="F54"/>
  <c r="E54"/>
  <c r="C16" s="1"/>
  <c r="G54"/>
  <c r="R15"/>
  <c r="C15"/>
  <c r="Y15"/>
  <c r="W15"/>
  <c r="K15"/>
  <c r="F15"/>
  <c r="V15"/>
  <c r="A15"/>
  <c r="A39" i="18" s="1"/>
  <c r="A73" s="1"/>
  <c r="S15" i="20"/>
  <c r="B16"/>
  <c r="B40" i="18" s="1"/>
  <c r="B74" s="1"/>
  <c r="O15" i="20"/>
  <c r="J15"/>
  <c r="AF15"/>
  <c r="AB15"/>
  <c r="N15"/>
  <c r="X15"/>
  <c r="U15"/>
  <c r="D15"/>
  <c r="U34" i="18"/>
  <c r="T33"/>
  <c r="T34"/>
  <c r="U33"/>
  <c r="R15" i="19"/>
  <c r="Q16"/>
  <c r="C38" i="18"/>
  <c r="D37" s="1"/>
  <c r="F16" i="20" l="1"/>
  <c r="Q17" i="19"/>
  <c r="T16"/>
  <c r="S16"/>
  <c r="G16" i="20"/>
  <c r="C39" i="18"/>
  <c r="BJ55" i="20"/>
  <c r="BF55"/>
  <c r="AT55"/>
  <c r="BB55"/>
  <c r="AX55"/>
  <c r="BH55"/>
  <c r="BD55"/>
  <c r="AZ55"/>
  <c r="AU55"/>
  <c r="AN55"/>
  <c r="AI55"/>
  <c r="AC55"/>
  <c r="N55"/>
  <c r="H55"/>
  <c r="AF55"/>
  <c r="AA55"/>
  <c r="AP55"/>
  <c r="AJ55"/>
  <c r="BE55"/>
  <c r="P55"/>
  <c r="BK55"/>
  <c r="BA55"/>
  <c r="AO55"/>
  <c r="Z55"/>
  <c r="T55"/>
  <c r="O55"/>
  <c r="I55"/>
  <c r="AR55"/>
  <c r="U55"/>
  <c r="X55"/>
  <c r="Y55"/>
  <c r="AV55"/>
  <c r="AQ55"/>
  <c r="K55"/>
  <c r="BI55"/>
  <c r="AS55"/>
  <c r="AM55"/>
  <c r="AG55"/>
  <c r="R55"/>
  <c r="L55"/>
  <c r="BG55"/>
  <c r="AY55"/>
  <c r="S55"/>
  <c r="M55"/>
  <c r="AE55"/>
  <c r="J55"/>
  <c r="BC55"/>
  <c r="AW55"/>
  <c r="AH55"/>
  <c r="AB55"/>
  <c r="W55"/>
  <c r="Q55"/>
  <c r="AL55"/>
  <c r="AD55"/>
  <c r="Q17" s="1"/>
  <c r="AK55"/>
  <c r="V55"/>
  <c r="D55"/>
  <c r="AA16"/>
  <c r="M16"/>
  <c r="P16"/>
  <c r="U16"/>
  <c r="O16"/>
  <c r="AF16"/>
  <c r="AD16"/>
  <c r="N16"/>
  <c r="H16"/>
  <c r="Y16"/>
  <c r="V16"/>
  <c r="E55"/>
  <c r="C17" s="1"/>
  <c r="I16"/>
  <c r="S16"/>
  <c r="B17"/>
  <c r="B41" i="18" s="1"/>
  <c r="B75" s="1"/>
  <c r="W16" i="20"/>
  <c r="AB16"/>
  <c r="Q16"/>
  <c r="X16"/>
  <c r="T16"/>
  <c r="A56"/>
  <c r="J16"/>
  <c r="K16"/>
  <c r="Z16"/>
  <c r="AE16"/>
  <c r="G55"/>
  <c r="D16"/>
  <c r="F55"/>
  <c r="L16"/>
  <c r="AC16"/>
  <c r="E16"/>
  <c r="R16"/>
  <c r="C40" i="18"/>
  <c r="C74" s="1"/>
  <c r="V34"/>
  <c r="V33"/>
  <c r="R16" i="19"/>
  <c r="C72" i="18"/>
  <c r="E37"/>
  <c r="F37"/>
  <c r="L36" s="1"/>
  <c r="R36" l="1"/>
  <c r="Q36"/>
  <c r="I17" i="20"/>
  <c r="G17"/>
  <c r="Y17"/>
  <c r="H17"/>
  <c r="S36" i="18"/>
  <c r="P36"/>
  <c r="P37"/>
  <c r="S37"/>
  <c r="R37"/>
  <c r="Q37"/>
  <c r="T17" i="19"/>
  <c r="S17"/>
  <c r="R17"/>
  <c r="Q18"/>
  <c r="P17" i="20"/>
  <c r="J17"/>
  <c r="V17"/>
  <c r="K17"/>
  <c r="C73" i="18"/>
  <c r="G39"/>
  <c r="G73" s="1"/>
  <c r="G40"/>
  <c r="G74" s="1"/>
  <c r="BH56" i="20"/>
  <c r="BD56"/>
  <c r="AZ56"/>
  <c r="AV56"/>
  <c r="AR56"/>
  <c r="AN56"/>
  <c r="AJ56"/>
  <c r="AF56"/>
  <c r="AB56"/>
  <c r="X56"/>
  <c r="T56"/>
  <c r="P56"/>
  <c r="L56"/>
  <c r="H56"/>
  <c r="BI56"/>
  <c r="BE56"/>
  <c r="BA56"/>
  <c r="AW56"/>
  <c r="AS56"/>
  <c r="AO56"/>
  <c r="AK56"/>
  <c r="AG56"/>
  <c r="AC56"/>
  <c r="Y56"/>
  <c r="U56"/>
  <c r="Q56"/>
  <c r="M56"/>
  <c r="I56"/>
  <c r="BK56"/>
  <c r="BG56"/>
  <c r="BC56"/>
  <c r="AY56"/>
  <c r="AU56"/>
  <c r="AQ56"/>
  <c r="AM56"/>
  <c r="AI56"/>
  <c r="AE56"/>
  <c r="AA56"/>
  <c r="W56"/>
  <c r="S56"/>
  <c r="O56"/>
  <c r="K56"/>
  <c r="BB56"/>
  <c r="V56"/>
  <c r="BF56"/>
  <c r="AX56"/>
  <c r="AD56"/>
  <c r="AT56"/>
  <c r="AH56"/>
  <c r="BJ56"/>
  <c r="Z56"/>
  <c r="AL56"/>
  <c r="R56"/>
  <c r="AP56"/>
  <c r="J56"/>
  <c r="N56"/>
  <c r="D17"/>
  <c r="W17"/>
  <c r="AA17"/>
  <c r="S17"/>
  <c r="T17"/>
  <c r="U17"/>
  <c r="AE17"/>
  <c r="Z17"/>
  <c r="O17"/>
  <c r="AB17"/>
  <c r="X17"/>
  <c r="C58"/>
  <c r="R17"/>
  <c r="N17"/>
  <c r="F17"/>
  <c r="M17"/>
  <c r="C57"/>
  <c r="G56"/>
  <c r="A57"/>
  <c r="D56"/>
  <c r="B18"/>
  <c r="B42" i="18" s="1"/>
  <c r="B76" s="1"/>
  <c r="C56" i="20"/>
  <c r="L17"/>
  <c r="AC17"/>
  <c r="AF17"/>
  <c r="AD17"/>
  <c r="B56"/>
  <c r="A18" s="1"/>
  <c r="A42" i="18" s="1"/>
  <c r="A76" s="1"/>
  <c r="E17" i="20"/>
  <c r="F56"/>
  <c r="E56"/>
  <c r="C18" s="1"/>
  <c r="C41" i="18"/>
  <c r="E40" s="1"/>
  <c r="O36"/>
  <c r="M36"/>
  <c r="N37"/>
  <c r="O37"/>
  <c r="H36"/>
  <c r="M37"/>
  <c r="H37"/>
  <c r="J37"/>
  <c r="I37"/>
  <c r="K36"/>
  <c r="L37"/>
  <c r="I36"/>
  <c r="K37"/>
  <c r="N36"/>
  <c r="J36"/>
  <c r="T18" i="19" l="1"/>
  <c r="S18"/>
  <c r="R18"/>
  <c r="Q19"/>
  <c r="B16" s="1"/>
  <c r="J18" i="20"/>
  <c r="AZ57"/>
  <c r="AV57"/>
  <c r="BH57"/>
  <c r="BD57"/>
  <c r="AR57"/>
  <c r="BJ57"/>
  <c r="BF57"/>
  <c r="BB57"/>
  <c r="AW57"/>
  <c r="AP57"/>
  <c r="AK57"/>
  <c r="AE57"/>
  <c r="P57"/>
  <c r="J57"/>
  <c r="AN57"/>
  <c r="AH57"/>
  <c r="AC57"/>
  <c r="W57"/>
  <c r="U57"/>
  <c r="AG57"/>
  <c r="M57"/>
  <c r="BC57"/>
  <c r="AQ57"/>
  <c r="AB57"/>
  <c r="V57"/>
  <c r="Q57"/>
  <c r="K57"/>
  <c r="BA57"/>
  <c r="L57"/>
  <c r="AX57"/>
  <c r="X57"/>
  <c r="BK57"/>
  <c r="AU57"/>
  <c r="AO57"/>
  <c r="AI57"/>
  <c r="T57"/>
  <c r="N57"/>
  <c r="I57"/>
  <c r="BI57"/>
  <c r="AS57"/>
  <c r="AF57"/>
  <c r="Z57"/>
  <c r="O57"/>
  <c r="AM57"/>
  <c r="R57"/>
  <c r="BE57"/>
  <c r="AY57"/>
  <c r="AJ57"/>
  <c r="AD57"/>
  <c r="Y57"/>
  <c r="S57"/>
  <c r="AT57"/>
  <c r="H57"/>
  <c r="AL57"/>
  <c r="AA57"/>
  <c r="BG57"/>
  <c r="I18"/>
  <c r="AB18"/>
  <c r="T18"/>
  <c r="AD18"/>
  <c r="U18"/>
  <c r="X18"/>
  <c r="AE18"/>
  <c r="O18"/>
  <c r="S18"/>
  <c r="Y18"/>
  <c r="Z18"/>
  <c r="M18"/>
  <c r="F57"/>
  <c r="D57"/>
  <c r="W18"/>
  <c r="E57"/>
  <c r="C19" s="1"/>
  <c r="N18"/>
  <c r="L18"/>
  <c r="A58"/>
  <c r="G57"/>
  <c r="AC18"/>
  <c r="K18"/>
  <c r="AF18"/>
  <c r="R18"/>
  <c r="P18"/>
  <c r="V18"/>
  <c r="H18"/>
  <c r="AA18"/>
  <c r="B19"/>
  <c r="B43" i="18" s="1"/>
  <c r="B77" s="1"/>
  <c r="F18" i="20"/>
  <c r="D18"/>
  <c r="Q18"/>
  <c r="G18"/>
  <c r="E18"/>
  <c r="F40" i="18"/>
  <c r="C75"/>
  <c r="D40"/>
  <c r="T36"/>
  <c r="U37"/>
  <c r="U36"/>
  <c r="T37"/>
  <c r="I19" i="20" l="1"/>
  <c r="B18" i="19"/>
  <c r="R19"/>
  <c r="B19"/>
  <c r="C42" i="18"/>
  <c r="G42" s="1"/>
  <c r="G76" s="1"/>
  <c r="O40"/>
  <c r="P40"/>
  <c r="Q40"/>
  <c r="R40"/>
  <c r="S40"/>
  <c r="Q39"/>
  <c r="P39"/>
  <c r="S39"/>
  <c r="R39"/>
  <c r="T19" i="19"/>
  <c r="S19"/>
  <c r="D19" i="20"/>
  <c r="BJ58"/>
  <c r="BF58"/>
  <c r="BB58"/>
  <c r="AX58"/>
  <c r="AT58"/>
  <c r="AP58"/>
  <c r="AL58"/>
  <c r="AH58"/>
  <c r="AD58"/>
  <c r="Z58"/>
  <c r="V58"/>
  <c r="R58"/>
  <c r="N58"/>
  <c r="J58"/>
  <c r="BK58"/>
  <c r="BG58"/>
  <c r="BC58"/>
  <c r="AY58"/>
  <c r="AU58"/>
  <c r="AQ58"/>
  <c r="AM58"/>
  <c r="AI58"/>
  <c r="AE58"/>
  <c r="AA58"/>
  <c r="W58"/>
  <c r="S58"/>
  <c r="O58"/>
  <c r="K58"/>
  <c r="BI58"/>
  <c r="BE58"/>
  <c r="BA58"/>
  <c r="AW58"/>
  <c r="AS58"/>
  <c r="AO58"/>
  <c r="AK58"/>
  <c r="AG58"/>
  <c r="AC58"/>
  <c r="Y58"/>
  <c r="U58"/>
  <c r="Q58"/>
  <c r="M58"/>
  <c r="I58"/>
  <c r="BD58"/>
  <c r="X58"/>
  <c r="P58"/>
  <c r="T58"/>
  <c r="AV58"/>
  <c r="AJ58"/>
  <c r="H58"/>
  <c r="AF58"/>
  <c r="AZ58"/>
  <c r="AB58"/>
  <c r="AN58"/>
  <c r="AR58"/>
  <c r="L58"/>
  <c r="BH58"/>
  <c r="H19"/>
  <c r="AF19"/>
  <c r="J19"/>
  <c r="AD19"/>
  <c r="O19"/>
  <c r="N19"/>
  <c r="AA19"/>
  <c r="AC19"/>
  <c r="Z19"/>
  <c r="AB19"/>
  <c r="Y19"/>
  <c r="K19"/>
  <c r="P19"/>
  <c r="X19"/>
  <c r="G58"/>
  <c r="R19"/>
  <c r="V19"/>
  <c r="B20"/>
  <c r="B44" i="18" s="1"/>
  <c r="B78" s="1"/>
  <c r="E58" i="20"/>
  <c r="C20" s="1"/>
  <c r="L19"/>
  <c r="W19"/>
  <c r="T19"/>
  <c r="G19"/>
  <c r="M19"/>
  <c r="E19"/>
  <c r="D58"/>
  <c r="F58"/>
  <c r="A59"/>
  <c r="AE19"/>
  <c r="U19"/>
  <c r="F19"/>
  <c r="Q19"/>
  <c r="S19"/>
  <c r="K40" i="18"/>
  <c r="K39"/>
  <c r="H40"/>
  <c r="I40"/>
  <c r="M40"/>
  <c r="L40"/>
  <c r="N40"/>
  <c r="J40"/>
  <c r="M39"/>
  <c r="I39"/>
  <c r="N39"/>
  <c r="L39"/>
  <c r="O39"/>
  <c r="H39"/>
  <c r="J39"/>
  <c r="V36"/>
  <c r="V37"/>
  <c r="I20" i="20" l="1"/>
  <c r="G43" i="18"/>
  <c r="G77" s="1"/>
  <c r="C76"/>
  <c r="U20" i="20"/>
  <c r="AE20"/>
  <c r="C43" i="18"/>
  <c r="C77" s="1"/>
  <c r="BB59" i="20"/>
  <c r="AX59"/>
  <c r="BJ59"/>
  <c r="BF59"/>
  <c r="AT59"/>
  <c r="BH59"/>
  <c r="BD59"/>
  <c r="AZ59"/>
  <c r="AY59"/>
  <c r="AM59"/>
  <c r="AG59"/>
  <c r="R59"/>
  <c r="L59"/>
  <c r="BC59"/>
  <c r="AP59"/>
  <c r="AJ59"/>
  <c r="BE59"/>
  <c r="AD59"/>
  <c r="X59"/>
  <c r="S59"/>
  <c r="M59"/>
  <c r="AE59"/>
  <c r="J59"/>
  <c r="W59"/>
  <c r="AN59"/>
  <c r="H59"/>
  <c r="BI59"/>
  <c r="AO59"/>
  <c r="I59"/>
  <c r="AW59"/>
  <c r="AQ59"/>
  <c r="AK59"/>
  <c r="V59"/>
  <c r="P59"/>
  <c r="K59"/>
  <c r="BK59"/>
  <c r="BA59"/>
  <c r="AU59"/>
  <c r="AH59"/>
  <c r="AB59"/>
  <c r="Q59"/>
  <c r="AC59"/>
  <c r="BG59"/>
  <c r="AS59"/>
  <c r="AL59"/>
  <c r="AF59"/>
  <c r="AA59"/>
  <c r="U59"/>
  <c r="AV59"/>
  <c r="Z21" s="1"/>
  <c r="Y59"/>
  <c r="AI59"/>
  <c r="N59"/>
  <c r="AR59"/>
  <c r="Z59"/>
  <c r="T59"/>
  <c r="O59"/>
  <c r="D20"/>
  <c r="W20"/>
  <c r="L20"/>
  <c r="M20"/>
  <c r="V20"/>
  <c r="C61"/>
  <c r="AD20"/>
  <c r="N20"/>
  <c r="S20"/>
  <c r="Z20"/>
  <c r="F20"/>
  <c r="Q20"/>
  <c r="G20"/>
  <c r="AF20"/>
  <c r="J20"/>
  <c r="Y20"/>
  <c r="P20"/>
  <c r="F59"/>
  <c r="E20"/>
  <c r="E59"/>
  <c r="T20"/>
  <c r="B59"/>
  <c r="X20"/>
  <c r="AC20"/>
  <c r="C59"/>
  <c r="A60"/>
  <c r="D59"/>
  <c r="AA20"/>
  <c r="C60"/>
  <c r="B21"/>
  <c r="B45" i="18" s="1"/>
  <c r="B79" s="1"/>
  <c r="G59" i="20"/>
  <c r="O20"/>
  <c r="H20"/>
  <c r="AB20"/>
  <c r="K20"/>
  <c r="R20"/>
  <c r="U40" i="18"/>
  <c r="T40"/>
  <c r="T39"/>
  <c r="U39"/>
  <c r="R21" i="20" l="1"/>
  <c r="C21"/>
  <c r="S21"/>
  <c r="C44" i="18"/>
  <c r="E43" s="1"/>
  <c r="AD21" i="20"/>
  <c r="H21"/>
  <c r="BH60"/>
  <c r="BD60"/>
  <c r="AZ60"/>
  <c r="AV60"/>
  <c r="AR60"/>
  <c r="AN60"/>
  <c r="AJ60"/>
  <c r="AF60"/>
  <c r="AB60"/>
  <c r="X60"/>
  <c r="T60"/>
  <c r="P60"/>
  <c r="L60"/>
  <c r="H60"/>
  <c r="BI60"/>
  <c r="BE60"/>
  <c r="BA60"/>
  <c r="AW60"/>
  <c r="AS60"/>
  <c r="AO60"/>
  <c r="AK60"/>
  <c r="AG60"/>
  <c r="AC60"/>
  <c r="Y60"/>
  <c r="U60"/>
  <c r="Q60"/>
  <c r="M60"/>
  <c r="I60"/>
  <c r="BK60"/>
  <c r="BG60"/>
  <c r="BC60"/>
  <c r="AY60"/>
  <c r="AU60"/>
  <c r="AQ60"/>
  <c r="AM60"/>
  <c r="AI60"/>
  <c r="AE60"/>
  <c r="AA60"/>
  <c r="W60"/>
  <c r="S60"/>
  <c r="O60"/>
  <c r="K60"/>
  <c r="BF60"/>
  <c r="Z60"/>
  <c r="R60"/>
  <c r="J60"/>
  <c r="AX60"/>
  <c r="AL60"/>
  <c r="V60"/>
  <c r="BB60"/>
  <c r="AD60"/>
  <c r="AP60"/>
  <c r="AT60"/>
  <c r="N60"/>
  <c r="BJ60"/>
  <c r="AH60"/>
  <c r="J21"/>
  <c r="K21"/>
  <c r="AE21"/>
  <c r="Y21"/>
  <c r="L21"/>
  <c r="M21"/>
  <c r="D21"/>
  <c r="G21"/>
  <c r="AB21"/>
  <c r="Q21"/>
  <c r="D60"/>
  <c r="X21"/>
  <c r="P21"/>
  <c r="B22"/>
  <c r="B46" i="18" s="1"/>
  <c r="B80" s="1"/>
  <c r="A61" i="20"/>
  <c r="A62" s="1"/>
  <c r="B62" s="1"/>
  <c r="AA21"/>
  <c r="T21"/>
  <c r="G60"/>
  <c r="U21"/>
  <c r="O21"/>
  <c r="E21"/>
  <c r="N21"/>
  <c r="AF21"/>
  <c r="V21"/>
  <c r="I21"/>
  <c r="W21"/>
  <c r="F21"/>
  <c r="AC21"/>
  <c r="A21"/>
  <c r="A45" i="18" s="1"/>
  <c r="A79" s="1"/>
  <c r="E60" i="20"/>
  <c r="C22" s="1"/>
  <c r="F60"/>
  <c r="V40" i="18"/>
  <c r="V39"/>
  <c r="AE22" i="20" l="1"/>
  <c r="R22"/>
  <c r="W22"/>
  <c r="C45" i="18"/>
  <c r="N22" i="20"/>
  <c r="V22"/>
  <c r="F43" i="18"/>
  <c r="O43" s="1"/>
  <c r="C78"/>
  <c r="D43"/>
  <c r="AF22" i="20"/>
  <c r="X22"/>
  <c r="S22"/>
  <c r="BH61"/>
  <c r="BD61"/>
  <c r="AR61"/>
  <c r="AZ61"/>
  <c r="AV61"/>
  <c r="BJ61"/>
  <c r="BF61"/>
  <c r="BB61"/>
  <c r="AS61"/>
  <c r="AO61"/>
  <c r="AI61"/>
  <c r="T61"/>
  <c r="N61"/>
  <c r="I61"/>
  <c r="L61"/>
  <c r="S61"/>
  <c r="BA61"/>
  <c r="AE61"/>
  <c r="AT61"/>
  <c r="AB61"/>
  <c r="K61"/>
  <c r="BG61"/>
  <c r="AF61"/>
  <c r="Z61"/>
  <c r="U61"/>
  <c r="O61"/>
  <c r="BE61"/>
  <c r="AX61"/>
  <c r="AL61"/>
  <c r="AA61"/>
  <c r="AD61"/>
  <c r="AP61"/>
  <c r="J61"/>
  <c r="V61"/>
  <c r="AY61"/>
  <c r="AM61"/>
  <c r="X61"/>
  <c r="R61"/>
  <c r="M61"/>
  <c r="BC61"/>
  <c r="AW61"/>
  <c r="AJ61"/>
  <c r="Y61"/>
  <c r="P61"/>
  <c r="Q61"/>
  <c r="BI61"/>
  <c r="AU61"/>
  <c r="AN61"/>
  <c r="AH61"/>
  <c r="AC61"/>
  <c r="W61"/>
  <c r="H61"/>
  <c r="AG61"/>
  <c r="AK61"/>
  <c r="BK61"/>
  <c r="AQ61"/>
  <c r="BJ62"/>
  <c r="BF62"/>
  <c r="BB62"/>
  <c r="AX62"/>
  <c r="AT62"/>
  <c r="AP62"/>
  <c r="AL62"/>
  <c r="AH62"/>
  <c r="AD62"/>
  <c r="Z62"/>
  <c r="V62"/>
  <c r="R62"/>
  <c r="N62"/>
  <c r="J62"/>
  <c r="BK62"/>
  <c r="BG62"/>
  <c r="BC62"/>
  <c r="AY62"/>
  <c r="AU62"/>
  <c r="AQ62"/>
  <c r="AM62"/>
  <c r="AI62"/>
  <c r="AE62"/>
  <c r="AA62"/>
  <c r="W62"/>
  <c r="S62"/>
  <c r="O62"/>
  <c r="K62"/>
  <c r="BI62"/>
  <c r="BE62"/>
  <c r="BA62"/>
  <c r="AW62"/>
  <c r="AS62"/>
  <c r="AO62"/>
  <c r="AK62"/>
  <c r="AG62"/>
  <c r="AC62"/>
  <c r="Y62"/>
  <c r="U62"/>
  <c r="Q62"/>
  <c r="M62"/>
  <c r="I62"/>
  <c r="BH62"/>
  <c r="AB62"/>
  <c r="AR62"/>
  <c r="AN62"/>
  <c r="H62"/>
  <c r="AZ62"/>
  <c r="BD62"/>
  <c r="AF62"/>
  <c r="AV62"/>
  <c r="Z24" s="1"/>
  <c r="AJ62"/>
  <c r="P62"/>
  <c r="T62"/>
  <c r="L62"/>
  <c r="X62"/>
  <c r="G22"/>
  <c r="H22"/>
  <c r="Y22"/>
  <c r="I22"/>
  <c r="Z22"/>
  <c r="O22"/>
  <c r="U22"/>
  <c r="F22"/>
  <c r="P22"/>
  <c r="AD22"/>
  <c r="L22"/>
  <c r="J22"/>
  <c r="G61"/>
  <c r="E22"/>
  <c r="F61"/>
  <c r="B23"/>
  <c r="B47" i="18" s="1"/>
  <c r="B81" s="1"/>
  <c r="D61" i="20"/>
  <c r="AC22"/>
  <c r="K22"/>
  <c r="AA22"/>
  <c r="E61"/>
  <c r="D22"/>
  <c r="M22"/>
  <c r="Q22"/>
  <c r="AB22"/>
  <c r="T22"/>
  <c r="F62"/>
  <c r="E24" s="1"/>
  <c r="E62"/>
  <c r="G62"/>
  <c r="D62"/>
  <c r="A24"/>
  <c r="A48" i="18" s="1"/>
  <c r="A82" s="1"/>
  <c r="C62" i="20"/>
  <c r="C63"/>
  <c r="C64"/>
  <c r="B24"/>
  <c r="B48" i="18" s="1"/>
  <c r="B82" s="1"/>
  <c r="A63" i="20"/>
  <c r="Y24" l="1"/>
  <c r="G24"/>
  <c r="T24"/>
  <c r="S43" i="18"/>
  <c r="P43"/>
  <c r="AB24" i="20"/>
  <c r="M24"/>
  <c r="Q43" i="18"/>
  <c r="R43"/>
  <c r="Q42"/>
  <c r="R42"/>
  <c r="S42"/>
  <c r="P42"/>
  <c r="P23" i="20"/>
  <c r="C23"/>
  <c r="J42" i="18"/>
  <c r="H43"/>
  <c r="I42"/>
  <c r="K43"/>
  <c r="M42"/>
  <c r="AE23" i="20"/>
  <c r="N43" i="18"/>
  <c r="V23" i="20"/>
  <c r="O42" i="18"/>
  <c r="M43"/>
  <c r="N42"/>
  <c r="H42"/>
  <c r="G45"/>
  <c r="G79" s="1"/>
  <c r="G46"/>
  <c r="G80" s="1"/>
  <c r="I43"/>
  <c r="AC23" i="20"/>
  <c r="C46" i="18"/>
  <c r="C80" s="1"/>
  <c r="J43"/>
  <c r="F23" i="20"/>
  <c r="K42" i="18"/>
  <c r="C79"/>
  <c r="L43"/>
  <c r="L42"/>
  <c r="BJ63" i="20"/>
  <c r="BF63"/>
  <c r="AT63"/>
  <c r="BB63"/>
  <c r="AX63"/>
  <c r="BH63"/>
  <c r="BD63"/>
  <c r="AZ63"/>
  <c r="AU63"/>
  <c r="AQ63"/>
  <c r="AK63"/>
  <c r="V63"/>
  <c r="P63"/>
  <c r="K63"/>
  <c r="BG63"/>
  <c r="H63"/>
  <c r="R63"/>
  <c r="AV63"/>
  <c r="BI63"/>
  <c r="AH63"/>
  <c r="AB63"/>
  <c r="W63"/>
  <c r="Q63"/>
  <c r="AI63"/>
  <c r="N63"/>
  <c r="U63"/>
  <c r="BC63"/>
  <c r="AM63"/>
  <c r="AD63"/>
  <c r="AS63"/>
  <c r="AO63"/>
  <c r="Z63"/>
  <c r="T63"/>
  <c r="O63"/>
  <c r="I63"/>
  <c r="BE63"/>
  <c r="AY63"/>
  <c r="AL63"/>
  <c r="AF63"/>
  <c r="AA63"/>
  <c r="BK63"/>
  <c r="BA63"/>
  <c r="AW63"/>
  <c r="AP63"/>
  <c r="AJ63"/>
  <c r="AE63"/>
  <c r="Y63"/>
  <c r="J63"/>
  <c r="AR63"/>
  <c r="AN63"/>
  <c r="AC63"/>
  <c r="AG63"/>
  <c r="L63"/>
  <c r="X63"/>
  <c r="S63"/>
  <c r="M63"/>
  <c r="K23"/>
  <c r="X23"/>
  <c r="Z23"/>
  <c r="H23"/>
  <c r="Y23"/>
  <c r="AA23"/>
  <c r="I23"/>
  <c r="Q23"/>
  <c r="M23"/>
  <c r="AD23"/>
  <c r="S23"/>
  <c r="N23"/>
  <c r="O23"/>
  <c r="AF23"/>
  <c r="U23"/>
  <c r="G23"/>
  <c r="J23"/>
  <c r="R23"/>
  <c r="T23"/>
  <c r="E23"/>
  <c r="AB23"/>
  <c r="W23"/>
  <c r="L23"/>
  <c r="D23"/>
  <c r="E63"/>
  <c r="C25" s="1"/>
  <c r="D63"/>
  <c r="F63"/>
  <c r="G63"/>
  <c r="P24"/>
  <c r="AD24"/>
  <c r="I24"/>
  <c r="V24"/>
  <c r="F24"/>
  <c r="B25"/>
  <c r="B49" i="18" s="1"/>
  <c r="B83" s="1"/>
  <c r="A64" i="20"/>
  <c r="AA24"/>
  <c r="H24"/>
  <c r="K24"/>
  <c r="J24"/>
  <c r="L24"/>
  <c r="N24"/>
  <c r="AC24"/>
  <c r="Q24"/>
  <c r="AF24"/>
  <c r="W24"/>
  <c r="R24"/>
  <c r="AE24"/>
  <c r="S24"/>
  <c r="X24"/>
  <c r="D24"/>
  <c r="C24"/>
  <c r="O24"/>
  <c r="U24"/>
  <c r="Q25" l="1"/>
  <c r="O25"/>
  <c r="L25"/>
  <c r="Y25"/>
  <c r="C48" i="18"/>
  <c r="C47"/>
  <c r="C81" s="1"/>
  <c r="T42"/>
  <c r="T43"/>
  <c r="U43"/>
  <c r="U42"/>
  <c r="BH64" i="20"/>
  <c r="BD64"/>
  <c r="AZ64"/>
  <c r="AV64"/>
  <c r="AR64"/>
  <c r="AN64"/>
  <c r="AJ64"/>
  <c r="AF64"/>
  <c r="AB64"/>
  <c r="X64"/>
  <c r="T64"/>
  <c r="P64"/>
  <c r="L64"/>
  <c r="H64"/>
  <c r="BI64"/>
  <c r="BE64"/>
  <c r="BA64"/>
  <c r="AW64"/>
  <c r="AS64"/>
  <c r="AO64"/>
  <c r="AK64"/>
  <c r="AG64"/>
  <c r="AC64"/>
  <c r="Y64"/>
  <c r="U64"/>
  <c r="Q64"/>
  <c r="M64"/>
  <c r="I64"/>
  <c r="BK64"/>
  <c r="BG64"/>
  <c r="BC64"/>
  <c r="AY64"/>
  <c r="AU64"/>
  <c r="AQ64"/>
  <c r="AM64"/>
  <c r="AI64"/>
  <c r="AE64"/>
  <c r="AA64"/>
  <c r="W64"/>
  <c r="S64"/>
  <c r="O64"/>
  <c r="K64"/>
  <c r="BJ64"/>
  <c r="AD64"/>
  <c r="AT64"/>
  <c r="AP64"/>
  <c r="J64"/>
  <c r="V64"/>
  <c r="M26" s="1"/>
  <c r="N64"/>
  <c r="BB64"/>
  <c r="AL64"/>
  <c r="BF64"/>
  <c r="AH64"/>
  <c r="AX64"/>
  <c r="Z64"/>
  <c r="O26" s="1"/>
  <c r="R64"/>
  <c r="D64"/>
  <c r="F64"/>
  <c r="G64"/>
  <c r="E64"/>
  <c r="H25"/>
  <c r="S25"/>
  <c r="AF25"/>
  <c r="M25"/>
  <c r="J25"/>
  <c r="Z25"/>
  <c r="AA25"/>
  <c r="X25"/>
  <c r="P25"/>
  <c r="U25"/>
  <c r="W25"/>
  <c r="AB25"/>
  <c r="D25"/>
  <c r="A65"/>
  <c r="B65" s="1"/>
  <c r="B26"/>
  <c r="B50" i="18" s="1"/>
  <c r="B84" s="1"/>
  <c r="T25" i="20"/>
  <c r="G25"/>
  <c r="N25"/>
  <c r="R25"/>
  <c r="K25"/>
  <c r="AD25"/>
  <c r="F25"/>
  <c r="E25"/>
  <c r="I25"/>
  <c r="V25"/>
  <c r="AC25"/>
  <c r="AE25"/>
  <c r="G48" i="18" l="1"/>
  <c r="G82" s="1"/>
  <c r="G49"/>
  <c r="G83" s="1"/>
  <c r="C82"/>
  <c r="C49"/>
  <c r="C83" s="1"/>
  <c r="P26" i="20"/>
  <c r="V42" i="18"/>
  <c r="E46"/>
  <c r="D46"/>
  <c r="F46"/>
  <c r="V43"/>
  <c r="AZ65" i="20"/>
  <c r="AV65"/>
  <c r="BH65"/>
  <c r="BD65"/>
  <c r="AR65"/>
  <c r="BJ65"/>
  <c r="BF65"/>
  <c r="BB65"/>
  <c r="BA65"/>
  <c r="AW65"/>
  <c r="AM65"/>
  <c r="X65"/>
  <c r="R65"/>
  <c r="M65"/>
  <c r="BI65"/>
  <c r="AT65"/>
  <c r="AE65"/>
  <c r="H65"/>
  <c r="F27" s="1"/>
  <c r="AO65"/>
  <c r="AI65"/>
  <c r="AX65"/>
  <c r="Z65"/>
  <c r="BK65"/>
  <c r="AJ65"/>
  <c r="AD65"/>
  <c r="Y65"/>
  <c r="S65"/>
  <c r="AP65"/>
  <c r="BE65"/>
  <c r="T65"/>
  <c r="U65"/>
  <c r="AU65"/>
  <c r="AQ65"/>
  <c r="AB65"/>
  <c r="V65"/>
  <c r="Q65"/>
  <c r="K65"/>
  <c r="BG65"/>
  <c r="AS65"/>
  <c r="AN65"/>
  <c r="AH65"/>
  <c r="AC65"/>
  <c r="N65"/>
  <c r="I27" s="1"/>
  <c r="I65"/>
  <c r="O65"/>
  <c r="BC65"/>
  <c r="AY65"/>
  <c r="AL65"/>
  <c r="AG65"/>
  <c r="AA65"/>
  <c r="L65"/>
  <c r="H27" s="1"/>
  <c r="AK65"/>
  <c r="P65"/>
  <c r="J65"/>
  <c r="G27" s="1"/>
  <c r="W65"/>
  <c r="AF65"/>
  <c r="D65"/>
  <c r="F65"/>
  <c r="E27" s="1"/>
  <c r="E65"/>
  <c r="C27" s="1"/>
  <c r="G65"/>
  <c r="T26"/>
  <c r="C26"/>
  <c r="X26"/>
  <c r="AB26"/>
  <c r="K26"/>
  <c r="N26"/>
  <c r="Q26"/>
  <c r="W26"/>
  <c r="AE26"/>
  <c r="Y26"/>
  <c r="L26"/>
  <c r="I26"/>
  <c r="AD26"/>
  <c r="AF26"/>
  <c r="F26"/>
  <c r="C65"/>
  <c r="B27"/>
  <c r="B51" i="18" s="1"/>
  <c r="B85" s="1"/>
  <c r="C67" i="20"/>
  <c r="AD27"/>
  <c r="A66"/>
  <c r="C66"/>
  <c r="S26"/>
  <c r="U26"/>
  <c r="D26"/>
  <c r="J26"/>
  <c r="AC26"/>
  <c r="AA26"/>
  <c r="V26"/>
  <c r="G26"/>
  <c r="R26"/>
  <c r="H26"/>
  <c r="E26"/>
  <c r="Z26"/>
  <c r="U27" l="1"/>
  <c r="D27"/>
  <c r="S27"/>
  <c r="Q27"/>
  <c r="AB27"/>
  <c r="W27"/>
  <c r="Z27"/>
  <c r="AF27"/>
  <c r="T27"/>
  <c r="M27"/>
  <c r="J27"/>
  <c r="AA27"/>
  <c r="K27"/>
  <c r="X27"/>
  <c r="N27"/>
  <c r="L27"/>
  <c r="O27"/>
  <c r="AE27"/>
  <c r="P27"/>
  <c r="R27"/>
  <c r="V27"/>
  <c r="Y27"/>
  <c r="AC27"/>
  <c r="P46" i="18"/>
  <c r="S46"/>
  <c r="R46"/>
  <c r="Q46"/>
  <c r="Q45"/>
  <c r="R45"/>
  <c r="S45"/>
  <c r="P45"/>
  <c r="K45"/>
  <c r="L46"/>
  <c r="I45"/>
  <c r="M46"/>
  <c r="O46"/>
  <c r="O45"/>
  <c r="J45"/>
  <c r="K46"/>
  <c r="H46"/>
  <c r="N45"/>
  <c r="H45"/>
  <c r="M45"/>
  <c r="L45"/>
  <c r="I46"/>
  <c r="N46"/>
  <c r="J46"/>
  <c r="BJ66" i="20"/>
  <c r="BF66"/>
  <c r="BB66"/>
  <c r="AX66"/>
  <c r="AT66"/>
  <c r="AP66"/>
  <c r="AL66"/>
  <c r="AH66"/>
  <c r="AD66"/>
  <c r="Z66"/>
  <c r="V66"/>
  <c r="R66"/>
  <c r="N66"/>
  <c r="J66"/>
  <c r="BK66"/>
  <c r="BG66"/>
  <c r="BC66"/>
  <c r="AY66"/>
  <c r="AU66"/>
  <c r="AQ66"/>
  <c r="AM66"/>
  <c r="AI66"/>
  <c r="AE66"/>
  <c r="AA66"/>
  <c r="W66"/>
  <c r="S66"/>
  <c r="O66"/>
  <c r="K66"/>
  <c r="BI66"/>
  <c r="BE66"/>
  <c r="BA66"/>
  <c r="AA28" s="1"/>
  <c r="AW66"/>
  <c r="AS66"/>
  <c r="AO66"/>
  <c r="AK66"/>
  <c r="S28" s="1"/>
  <c r="AG66"/>
  <c r="AC66"/>
  <c r="Y66"/>
  <c r="U66"/>
  <c r="Q66"/>
  <c r="M66"/>
  <c r="I66"/>
  <c r="AF66"/>
  <c r="R28" s="1"/>
  <c r="X66"/>
  <c r="P66"/>
  <c r="AB66"/>
  <c r="P28" s="1"/>
  <c r="H66"/>
  <c r="AZ66"/>
  <c r="AV66"/>
  <c r="L66"/>
  <c r="BH66"/>
  <c r="AF28" s="1"/>
  <c r="AJ66"/>
  <c r="BD66"/>
  <c r="T66"/>
  <c r="L28" s="1"/>
  <c r="AR66"/>
  <c r="AN66"/>
  <c r="F66"/>
  <c r="E66"/>
  <c r="C28" s="1"/>
  <c r="G66"/>
  <c r="D66"/>
  <c r="C50" i="18"/>
  <c r="F49" s="1"/>
  <c r="C51"/>
  <c r="A27" i="20"/>
  <c r="A51" i="18" s="1"/>
  <c r="A85" s="1"/>
  <c r="B28" i="20"/>
  <c r="B52" i="18" s="1"/>
  <c r="B86" s="1"/>
  <c r="A67" i="20"/>
  <c r="T28" l="1"/>
  <c r="N28"/>
  <c r="U28"/>
  <c r="E28"/>
  <c r="Z28"/>
  <c r="M28"/>
  <c r="AC28"/>
  <c r="K28"/>
  <c r="AD28"/>
  <c r="J28"/>
  <c r="I28"/>
  <c r="Y28"/>
  <c r="Q28"/>
  <c r="F28"/>
  <c r="G28"/>
  <c r="X28"/>
  <c r="W28"/>
  <c r="V28"/>
  <c r="AB28"/>
  <c r="D28"/>
  <c r="H28"/>
  <c r="O28"/>
  <c r="AE28"/>
  <c r="T45" i="18"/>
  <c r="T46"/>
  <c r="U45"/>
  <c r="U46"/>
  <c r="BJ67" i="20"/>
  <c r="BB67"/>
  <c r="AX67"/>
  <c r="BF67"/>
  <c r="AT67"/>
  <c r="BH67"/>
  <c r="BD67"/>
  <c r="AZ67"/>
  <c r="AB29" s="1"/>
  <c r="BC67"/>
  <c r="AY67"/>
  <c r="AO67"/>
  <c r="Z67"/>
  <c r="T67"/>
  <c r="O67"/>
  <c r="I67"/>
  <c r="BK67"/>
  <c r="BA67"/>
  <c r="AV67"/>
  <c r="Z29" s="1"/>
  <c r="AM67"/>
  <c r="AG67"/>
  <c r="Y67"/>
  <c r="P67"/>
  <c r="AR67"/>
  <c r="W67"/>
  <c r="AL67"/>
  <c r="AF67"/>
  <c r="AA67"/>
  <c r="U67"/>
  <c r="R67"/>
  <c r="AK67"/>
  <c r="AB67"/>
  <c r="AW67"/>
  <c r="AD67"/>
  <c r="X67"/>
  <c r="S67"/>
  <c r="M67"/>
  <c r="BI67"/>
  <c r="AU67"/>
  <c r="AP67"/>
  <c r="AJ67"/>
  <c r="AE67"/>
  <c r="BG67"/>
  <c r="AQ67"/>
  <c r="AH67"/>
  <c r="S29" s="1"/>
  <c r="BE67"/>
  <c r="AS67"/>
  <c r="AN67"/>
  <c r="AI67"/>
  <c r="AC67"/>
  <c r="N67"/>
  <c r="H67"/>
  <c r="F29" s="1"/>
  <c r="L67"/>
  <c r="H29" s="1"/>
  <c r="J67"/>
  <c r="V67"/>
  <c r="K67"/>
  <c r="Q67"/>
  <c r="C52" i="18"/>
  <c r="C86" s="1"/>
  <c r="E67" i="20"/>
  <c r="C29" s="1"/>
  <c r="F67"/>
  <c r="E29" s="1"/>
  <c r="G67"/>
  <c r="D67"/>
  <c r="C84" i="18"/>
  <c r="E49"/>
  <c r="N49" s="1"/>
  <c r="D49"/>
  <c r="M48" s="1"/>
  <c r="G52"/>
  <c r="G86" s="1"/>
  <c r="G51"/>
  <c r="G85" s="1"/>
  <c r="C85"/>
  <c r="A68" i="20"/>
  <c r="B68" s="1"/>
  <c r="A30" s="1"/>
  <c r="A54" i="18" s="1"/>
  <c r="A88" s="1"/>
  <c r="B29" i="20"/>
  <c r="B53" i="18" s="1"/>
  <c r="B87" s="1"/>
  <c r="L29" i="20" l="1"/>
  <c r="AF29"/>
  <c r="I29"/>
  <c r="S48" i="18"/>
  <c r="AA29" i="20"/>
  <c r="O29"/>
  <c r="U29"/>
  <c r="Q29"/>
  <c r="Q48" i="18"/>
  <c r="Q49"/>
  <c r="M49"/>
  <c r="AE29" i="20"/>
  <c r="Y29"/>
  <c r="R49" i="18"/>
  <c r="D29" i="20"/>
  <c r="C53" i="18" s="1"/>
  <c r="V29" i="20"/>
  <c r="W29"/>
  <c r="P29"/>
  <c r="X29"/>
  <c r="AD29"/>
  <c r="P48" i="18"/>
  <c r="K29" i="20"/>
  <c r="M29"/>
  <c r="J29"/>
  <c r="T29"/>
  <c r="P49" i="18"/>
  <c r="S49"/>
  <c r="G29" i="20"/>
  <c r="N29"/>
  <c r="R29"/>
  <c r="AC29"/>
  <c r="R48" i="18"/>
  <c r="V45"/>
  <c r="V46"/>
  <c r="BH68" i="20"/>
  <c r="BD68"/>
  <c r="AD30" s="1"/>
  <c r="AZ68"/>
  <c r="AV68"/>
  <c r="AR68"/>
  <c r="X30" s="1"/>
  <c r="AN68"/>
  <c r="AJ68"/>
  <c r="T30" s="1"/>
  <c r="AF68"/>
  <c r="R30" s="1"/>
  <c r="AB68"/>
  <c r="X68"/>
  <c r="N30" s="1"/>
  <c r="T68"/>
  <c r="P68"/>
  <c r="L68"/>
  <c r="H30" s="1"/>
  <c r="H68"/>
  <c r="BI68"/>
  <c r="BE68"/>
  <c r="BA68"/>
  <c r="AW68"/>
  <c r="AS68"/>
  <c r="AO68"/>
  <c r="AK68"/>
  <c r="AG68"/>
  <c r="AC68"/>
  <c r="Y68"/>
  <c r="U68"/>
  <c r="Q68"/>
  <c r="M68"/>
  <c r="I68"/>
  <c r="BK68"/>
  <c r="BG68"/>
  <c r="BC68"/>
  <c r="AY68"/>
  <c r="AU68"/>
  <c r="AQ68"/>
  <c r="AM68"/>
  <c r="AI68"/>
  <c r="AE68"/>
  <c r="AA68"/>
  <c r="W68"/>
  <c r="S68"/>
  <c r="O68"/>
  <c r="K68"/>
  <c r="AH68"/>
  <c r="S30" s="1"/>
  <c r="Z68"/>
  <c r="BB68"/>
  <c r="AX68"/>
  <c r="N68"/>
  <c r="R68"/>
  <c r="K30" s="1"/>
  <c r="BJ68"/>
  <c r="AL68"/>
  <c r="U30" s="1"/>
  <c r="BF68"/>
  <c r="AP68"/>
  <c r="V68"/>
  <c r="AT68"/>
  <c r="AD68"/>
  <c r="Q30" s="1"/>
  <c r="J68"/>
  <c r="D68"/>
  <c r="F68"/>
  <c r="E30" s="1"/>
  <c r="G68"/>
  <c r="E68"/>
  <c r="J49" i="18"/>
  <c r="K49"/>
  <c r="O48"/>
  <c r="I49"/>
  <c r="L49"/>
  <c r="O49"/>
  <c r="H49"/>
  <c r="J48"/>
  <c r="L48"/>
  <c r="K48"/>
  <c r="H48"/>
  <c r="N48"/>
  <c r="I48"/>
  <c r="B30" i="20"/>
  <c r="B54" i="18" s="1"/>
  <c r="B88" s="1"/>
  <c r="A69" i="20"/>
  <c r="C69"/>
  <c r="AA30"/>
  <c r="C70"/>
  <c r="C30"/>
  <c r="C68"/>
  <c r="D30" l="1"/>
  <c r="C54" i="18" s="1"/>
  <c r="C88" s="1"/>
  <c r="AB30" i="20"/>
  <c r="O30"/>
  <c r="L30"/>
  <c r="M30"/>
  <c r="AC30"/>
  <c r="I30"/>
  <c r="AE30"/>
  <c r="V30"/>
  <c r="G30"/>
  <c r="C87" i="18"/>
  <c r="F52"/>
  <c r="E52"/>
  <c r="D52"/>
  <c r="W30" i="20"/>
  <c r="J30"/>
  <c r="Z30"/>
  <c r="F30"/>
  <c r="Y30"/>
  <c r="P30"/>
  <c r="AF30"/>
  <c r="BH69"/>
  <c r="BD69"/>
  <c r="AR69"/>
  <c r="AZ69"/>
  <c r="AV69"/>
  <c r="BJ69"/>
  <c r="BF69"/>
  <c r="AE31" s="1"/>
  <c r="BB69"/>
  <c r="BE69"/>
  <c r="AS69"/>
  <c r="AQ69"/>
  <c r="AB69"/>
  <c r="V69"/>
  <c r="Q69"/>
  <c r="K69"/>
  <c r="AO69"/>
  <c r="AI69"/>
  <c r="T69"/>
  <c r="N69"/>
  <c r="AM69"/>
  <c r="Y69"/>
  <c r="AN69"/>
  <c r="AH69"/>
  <c r="S31" s="1"/>
  <c r="AC69"/>
  <c r="W69"/>
  <c r="H69"/>
  <c r="BC69"/>
  <c r="I69"/>
  <c r="L69"/>
  <c r="R69"/>
  <c r="AJ69"/>
  <c r="T31" s="1"/>
  <c r="S69"/>
  <c r="BA69"/>
  <c r="AY69"/>
  <c r="AF69"/>
  <c r="Z69"/>
  <c r="U69"/>
  <c r="O69"/>
  <c r="BK69"/>
  <c r="AW69"/>
  <c r="AL69"/>
  <c r="AG69"/>
  <c r="AA69"/>
  <c r="BI69"/>
  <c r="X69"/>
  <c r="M69"/>
  <c r="BG69"/>
  <c r="AU69"/>
  <c r="AP69"/>
  <c r="W31" s="1"/>
  <c r="AK69"/>
  <c r="AE69"/>
  <c r="P69"/>
  <c r="J31" s="1"/>
  <c r="J69"/>
  <c r="AX69"/>
  <c r="AT69"/>
  <c r="Y31" s="1"/>
  <c r="AD69"/>
  <c r="Q31" s="1"/>
  <c r="D69"/>
  <c r="G69"/>
  <c r="E69"/>
  <c r="C31" s="1"/>
  <c r="F69"/>
  <c r="T49" i="18"/>
  <c r="U49"/>
  <c r="U48"/>
  <c r="T48"/>
  <c r="A70" i="20"/>
  <c r="A71" s="1"/>
  <c r="B31"/>
  <c r="B55" i="18" s="1"/>
  <c r="B89" s="1"/>
  <c r="O31" i="20" l="1"/>
  <c r="E31"/>
  <c r="AA31"/>
  <c r="K31"/>
  <c r="V31"/>
  <c r="U31"/>
  <c r="AF31"/>
  <c r="F31"/>
  <c r="AD31"/>
  <c r="AC31"/>
  <c r="K51" i="18"/>
  <c r="N52"/>
  <c r="S52"/>
  <c r="N51"/>
  <c r="S51"/>
  <c r="J52"/>
  <c r="Q51"/>
  <c r="R51"/>
  <c r="M52"/>
  <c r="M51"/>
  <c r="H52"/>
  <c r="P51"/>
  <c r="J51"/>
  <c r="I52"/>
  <c r="O52"/>
  <c r="O51"/>
  <c r="H51"/>
  <c r="I51"/>
  <c r="P52"/>
  <c r="R52"/>
  <c r="L52"/>
  <c r="Q52"/>
  <c r="K52"/>
  <c r="L51"/>
  <c r="L31" i="20"/>
  <c r="D31"/>
  <c r="C55" i="18" s="1"/>
  <c r="R31" i="20"/>
  <c r="I31"/>
  <c r="X31"/>
  <c r="AX71"/>
  <c r="BG71"/>
  <c r="P71"/>
  <c r="AE71"/>
  <c r="AB71"/>
  <c r="AO71"/>
  <c r="L71"/>
  <c r="G71"/>
  <c r="BH71"/>
  <c r="M71"/>
  <c r="BC71"/>
  <c r="AI71"/>
  <c r="AM71"/>
  <c r="C72"/>
  <c r="AW71"/>
  <c r="AT71"/>
  <c r="Y71"/>
  <c r="AQ71"/>
  <c r="AZ71"/>
  <c r="AB33" s="1"/>
  <c r="AR71"/>
  <c r="AJ71"/>
  <c r="T33" s="1"/>
  <c r="AH71"/>
  <c r="BA71"/>
  <c r="R71"/>
  <c r="AL71"/>
  <c r="F71"/>
  <c r="I71"/>
  <c r="BB71"/>
  <c r="S71"/>
  <c r="O71"/>
  <c r="BK71"/>
  <c r="AN71"/>
  <c r="T71"/>
  <c r="AU71"/>
  <c r="K71"/>
  <c r="AF71"/>
  <c r="R33" s="1"/>
  <c r="B33"/>
  <c r="B57" i="18" s="1"/>
  <c r="B91" s="1"/>
  <c r="BD71" i="20"/>
  <c r="BE71"/>
  <c r="AP71"/>
  <c r="W33" s="1"/>
  <c r="AS71"/>
  <c r="AC71"/>
  <c r="AG71"/>
  <c r="AV71"/>
  <c r="Z33" s="1"/>
  <c r="E71"/>
  <c r="C33" s="1"/>
  <c r="C71"/>
  <c r="U71"/>
  <c r="A72"/>
  <c r="J71"/>
  <c r="W71"/>
  <c r="D71"/>
  <c r="D33" s="1"/>
  <c r="C57" i="18" s="1"/>
  <c r="G57" s="1"/>
  <c r="G91" s="1"/>
  <c r="BF71" i="20"/>
  <c r="AE33" s="1"/>
  <c r="X71"/>
  <c r="Z71"/>
  <c r="AK71"/>
  <c r="AY71"/>
  <c r="BI71"/>
  <c r="H71"/>
  <c r="C73"/>
  <c r="BJ71"/>
  <c r="AD71"/>
  <c r="N71"/>
  <c r="I33" s="1"/>
  <c r="Q71"/>
  <c r="AA71"/>
  <c r="V71"/>
  <c r="M33" s="1"/>
  <c r="B71"/>
  <c r="A33" s="1"/>
  <c r="A57" i="18" s="1"/>
  <c r="A91" s="1"/>
  <c r="P31" i="20"/>
  <c r="AB31"/>
  <c r="G31"/>
  <c r="N31"/>
  <c r="H31"/>
  <c r="M31"/>
  <c r="Z31"/>
  <c r="G54" i="18"/>
  <c r="G88" s="1"/>
  <c r="G55"/>
  <c r="G89" s="1"/>
  <c r="BJ70" i="20"/>
  <c r="BF70"/>
  <c r="AE32" s="1"/>
  <c r="BB70"/>
  <c r="AX70"/>
  <c r="AT70"/>
  <c r="AP70"/>
  <c r="AL70"/>
  <c r="AH70"/>
  <c r="S32" s="1"/>
  <c r="AD70"/>
  <c r="Z70"/>
  <c r="V70"/>
  <c r="R70"/>
  <c r="N70"/>
  <c r="J70"/>
  <c r="BK70"/>
  <c r="BG70"/>
  <c r="BC70"/>
  <c r="AY70"/>
  <c r="AU70"/>
  <c r="AQ70"/>
  <c r="AM70"/>
  <c r="AI70"/>
  <c r="AE70"/>
  <c r="AA70"/>
  <c r="W70"/>
  <c r="S70"/>
  <c r="O70"/>
  <c r="K70"/>
  <c r="BI70"/>
  <c r="BE70"/>
  <c r="BA70"/>
  <c r="AW70"/>
  <c r="AS70"/>
  <c r="AO70"/>
  <c r="AK70"/>
  <c r="AG70"/>
  <c r="AC70"/>
  <c r="Y70"/>
  <c r="U70"/>
  <c r="Q70"/>
  <c r="M70"/>
  <c r="I70"/>
  <c r="AJ70"/>
  <c r="BD70"/>
  <c r="AR70"/>
  <c r="P70"/>
  <c r="AB70"/>
  <c r="P32" s="1"/>
  <c r="AF70"/>
  <c r="R32" s="1"/>
  <c r="AN70"/>
  <c r="H70"/>
  <c r="AZ70"/>
  <c r="BH70"/>
  <c r="L70"/>
  <c r="X70"/>
  <c r="T70"/>
  <c r="AV70"/>
  <c r="Z32" s="1"/>
  <c r="F70"/>
  <c r="E70"/>
  <c r="C32" s="1"/>
  <c r="G70"/>
  <c r="D70"/>
  <c r="V49" i="18"/>
  <c r="V48"/>
  <c r="B32" i="20"/>
  <c r="B56" i="18" s="1"/>
  <c r="B90" s="1"/>
  <c r="W32" i="20"/>
  <c r="E32" l="1"/>
  <c r="AC33"/>
  <c r="X33"/>
  <c r="AF32"/>
  <c r="O33"/>
  <c r="V33"/>
  <c r="AD33"/>
  <c r="G33"/>
  <c r="AD32"/>
  <c r="Q32"/>
  <c r="K32"/>
  <c r="AA32"/>
  <c r="H33"/>
  <c r="Q33"/>
  <c r="AB32"/>
  <c r="H32"/>
  <c r="Y32"/>
  <c r="X32"/>
  <c r="I32"/>
  <c r="L33"/>
  <c r="U33"/>
  <c r="L32"/>
  <c r="U32"/>
  <c r="F33"/>
  <c r="E33"/>
  <c r="C89" i="18"/>
  <c r="T51"/>
  <c r="U51"/>
  <c r="U52"/>
  <c r="T52"/>
  <c r="P33" i="20"/>
  <c r="G58" i="18"/>
  <c r="G92" s="1"/>
  <c r="N32" i="20"/>
  <c r="J32"/>
  <c r="G32"/>
  <c r="N33"/>
  <c r="S33"/>
  <c r="V32"/>
  <c r="AF33"/>
  <c r="AA33"/>
  <c r="Y33"/>
  <c r="D32"/>
  <c r="O32"/>
  <c r="AR72"/>
  <c r="L72"/>
  <c r="AK72"/>
  <c r="BK72"/>
  <c r="AE72"/>
  <c r="BJ72"/>
  <c r="BB72"/>
  <c r="A73"/>
  <c r="B34"/>
  <c r="B58" i="18" s="1"/>
  <c r="B92" s="1"/>
  <c r="K72" i="20"/>
  <c r="BH72"/>
  <c r="AF34" s="1"/>
  <c r="AB72"/>
  <c r="P34" s="1"/>
  <c r="BA72"/>
  <c r="U72"/>
  <c r="AU72"/>
  <c r="O72"/>
  <c r="AH72"/>
  <c r="AV72"/>
  <c r="P72"/>
  <c r="AO72"/>
  <c r="I72"/>
  <c r="AI72"/>
  <c r="V72"/>
  <c r="M34" s="1"/>
  <c r="J72"/>
  <c r="BD72"/>
  <c r="X72"/>
  <c r="AW72"/>
  <c r="AQ72"/>
  <c r="N72"/>
  <c r="F72"/>
  <c r="C34"/>
  <c r="AZ72"/>
  <c r="T72"/>
  <c r="AS72"/>
  <c r="M72"/>
  <c r="AM72"/>
  <c r="AL72"/>
  <c r="AP72"/>
  <c r="Q72"/>
  <c r="E72"/>
  <c r="AF72"/>
  <c r="BE72"/>
  <c r="Y72"/>
  <c r="AY72"/>
  <c r="S72"/>
  <c r="R72"/>
  <c r="K34" s="1"/>
  <c r="AX72"/>
  <c r="AA34" s="1"/>
  <c r="D72"/>
  <c r="AJ72"/>
  <c r="BI72"/>
  <c r="AC72"/>
  <c r="BC72"/>
  <c r="W72"/>
  <c r="AT72"/>
  <c r="AD72"/>
  <c r="Q34" s="1"/>
  <c r="G72"/>
  <c r="AN72"/>
  <c r="V34" s="1"/>
  <c r="H72"/>
  <c r="F34" s="1"/>
  <c r="AG72"/>
  <c r="BG72"/>
  <c r="AA72"/>
  <c r="BF72"/>
  <c r="Z72"/>
  <c r="O34" s="1"/>
  <c r="C91" i="18"/>
  <c r="K33" i="20"/>
  <c r="F32"/>
  <c r="T32"/>
  <c r="M32"/>
  <c r="AC32"/>
  <c r="J33"/>
  <c r="C56" i="18"/>
  <c r="E55" s="1"/>
  <c r="AC34" i="20" l="1"/>
  <c r="D34"/>
  <c r="C58" i="18" s="1"/>
  <c r="C92" s="1"/>
  <c r="AB34" i="20"/>
  <c r="G34"/>
  <c r="T34"/>
  <c r="R34"/>
  <c r="L34"/>
  <c r="N34"/>
  <c r="Z34"/>
  <c r="J34"/>
  <c r="BH73"/>
  <c r="AF73"/>
  <c r="AL73"/>
  <c r="J73"/>
  <c r="AS73"/>
  <c r="AC73"/>
  <c r="I73"/>
  <c r="F73"/>
  <c r="B35"/>
  <c r="B59" i="18" s="1"/>
  <c r="B93" s="1"/>
  <c r="BB73" i="20"/>
  <c r="X73"/>
  <c r="N35" s="1"/>
  <c r="AD73"/>
  <c r="AI73"/>
  <c r="W73"/>
  <c r="BF73"/>
  <c r="BG73"/>
  <c r="V73"/>
  <c r="AB73"/>
  <c r="AV73"/>
  <c r="AW73"/>
  <c r="AH73"/>
  <c r="P73"/>
  <c r="S73"/>
  <c r="AN73"/>
  <c r="N73"/>
  <c r="I35" s="1"/>
  <c r="BC73"/>
  <c r="K73"/>
  <c r="AJ73"/>
  <c r="AG73"/>
  <c r="AM73"/>
  <c r="E73"/>
  <c r="AZ73"/>
  <c r="BI73"/>
  <c r="BA73"/>
  <c r="M73"/>
  <c r="Y73"/>
  <c r="AX73"/>
  <c r="T73"/>
  <c r="L35" s="1"/>
  <c r="AT73"/>
  <c r="AO73"/>
  <c r="AP73"/>
  <c r="W35" s="1"/>
  <c r="BJ73"/>
  <c r="O73"/>
  <c r="L73"/>
  <c r="AU73"/>
  <c r="AE73"/>
  <c r="AY73"/>
  <c r="AQ73"/>
  <c r="D73"/>
  <c r="AR73"/>
  <c r="U73"/>
  <c r="AA73"/>
  <c r="BE73"/>
  <c r="AK73"/>
  <c r="BK73"/>
  <c r="R73"/>
  <c r="G73"/>
  <c r="C35"/>
  <c r="BD73"/>
  <c r="Z73"/>
  <c r="Q73"/>
  <c r="H73"/>
  <c r="AD34"/>
  <c r="S34"/>
  <c r="X34"/>
  <c r="V51" i="18"/>
  <c r="C90"/>
  <c r="F55"/>
  <c r="D55"/>
  <c r="V52"/>
  <c r="H34" i="20"/>
  <c r="U34"/>
  <c r="I34"/>
  <c r="AE34"/>
  <c r="Y34"/>
  <c r="W34"/>
  <c r="E34"/>
  <c r="E35" l="1"/>
  <c r="O35"/>
  <c r="T35"/>
  <c r="Q35"/>
  <c r="Z35"/>
  <c r="AA35"/>
  <c r="J35"/>
  <c r="K35"/>
  <c r="AB35"/>
  <c r="D35"/>
  <c r="C59" i="18" s="1"/>
  <c r="E58" s="1"/>
  <c r="M35" i="20"/>
  <c r="AF35"/>
  <c r="V35"/>
  <c r="X35"/>
  <c r="P35"/>
  <c r="AC35"/>
  <c r="R35"/>
  <c r="F58" i="18"/>
  <c r="U35" i="20"/>
  <c r="S35"/>
  <c r="J55" i="18"/>
  <c r="I55"/>
  <c r="K54"/>
  <c r="L54"/>
  <c r="K55"/>
  <c r="Q55"/>
  <c r="O55"/>
  <c r="P54"/>
  <c r="H54"/>
  <c r="R54"/>
  <c r="H55"/>
  <c r="O54"/>
  <c r="N55"/>
  <c r="P55"/>
  <c r="S55"/>
  <c r="N54"/>
  <c r="J54"/>
  <c r="R55"/>
  <c r="I54"/>
  <c r="Q54"/>
  <c r="L55"/>
  <c r="S54"/>
  <c r="M54"/>
  <c r="M55"/>
  <c r="H35" i="20"/>
  <c r="F35"/>
  <c r="AD35"/>
  <c r="G35"/>
  <c r="Y35"/>
  <c r="AE35"/>
  <c r="D58" i="18" l="1"/>
  <c r="O57" s="1"/>
  <c r="C93"/>
  <c r="T54"/>
  <c r="U54"/>
  <c r="U55"/>
  <c r="T55"/>
  <c r="M58"/>
  <c r="J58"/>
  <c r="Q57"/>
  <c r="Q58"/>
  <c r="H57"/>
  <c r="I58"/>
  <c r="O58"/>
  <c r="L57"/>
  <c r="I57"/>
  <c r="K58"/>
  <c r="N58"/>
  <c r="S58"/>
  <c r="P58"/>
  <c r="H58"/>
  <c r="L58"/>
  <c r="R58"/>
  <c r="R57" l="1"/>
  <c r="J57"/>
  <c r="K57"/>
  <c r="S57"/>
  <c r="V54"/>
  <c r="N57"/>
  <c r="P57"/>
  <c r="M57"/>
  <c r="V55"/>
  <c r="T58"/>
  <c r="V58" s="1"/>
  <c r="U58"/>
  <c r="U57" l="1"/>
  <c r="T57"/>
  <c r="V57" s="1"/>
  <c r="V26" s="1"/>
  <c r="V27"/>
  <c r="D25" s="1"/>
  <c r="E25" l="1"/>
  <c r="F62" s="1"/>
  <c r="D71" s="1"/>
  <c r="D24"/>
  <c r="D92" l="1"/>
  <c r="S125" s="1"/>
  <c r="E92"/>
  <c r="S126" s="1"/>
  <c r="E83"/>
  <c r="D89"/>
  <c r="T122" s="1"/>
  <c r="D86"/>
  <c r="P119" s="1"/>
  <c r="E86"/>
  <c r="F83"/>
  <c r="E89"/>
  <c r="D83"/>
  <c r="Q82" s="1"/>
  <c r="K116" s="1"/>
  <c r="F89"/>
  <c r="F92"/>
  <c r="F86"/>
  <c r="P86" s="1"/>
  <c r="J120" s="1"/>
  <c r="F80"/>
  <c r="F77"/>
  <c r="D65"/>
  <c r="Q98" s="1"/>
  <c r="E65"/>
  <c r="P99" s="1"/>
  <c r="E80"/>
  <c r="S114" s="1"/>
  <c r="F68"/>
  <c r="J67" s="1"/>
  <c r="D101" s="1"/>
  <c r="E68"/>
  <c r="Q102" s="1"/>
  <c r="D74"/>
  <c r="S107" s="1"/>
  <c r="F71"/>
  <c r="S70" s="1"/>
  <c r="F65"/>
  <c r="O64" s="1"/>
  <c r="I98" s="1"/>
  <c r="D77"/>
  <c r="S110" s="1"/>
  <c r="D68"/>
  <c r="P101" s="1"/>
  <c r="E77"/>
  <c r="T111" s="1"/>
  <c r="E71"/>
  <c r="S105" s="1"/>
  <c r="D80"/>
  <c r="P113" s="1"/>
  <c r="E74"/>
  <c r="Q108" s="1"/>
  <c r="F74"/>
  <c r="S83"/>
  <c r="M117" s="1"/>
  <c r="R83"/>
  <c r="L117" s="1"/>
  <c r="Q83"/>
  <c r="K117" s="1"/>
  <c r="L83"/>
  <c r="F117" s="1"/>
  <c r="Q123"/>
  <c r="P123"/>
  <c r="S123"/>
  <c r="T123"/>
  <c r="T104"/>
  <c r="P104"/>
  <c r="S104"/>
  <c r="Q104"/>
  <c r="P120"/>
  <c r="Q120"/>
  <c r="S120"/>
  <c r="T120"/>
  <c r="Q86"/>
  <c r="K120" s="1"/>
  <c r="H86"/>
  <c r="B120" s="1"/>
  <c r="N120" s="1"/>
  <c r="K85"/>
  <c r="E119" s="1"/>
  <c r="S89"/>
  <c r="M123" s="1"/>
  <c r="I89"/>
  <c r="C123" s="1"/>
  <c r="O88"/>
  <c r="I122" s="1"/>
  <c r="S92"/>
  <c r="M126" s="1"/>
  <c r="I92"/>
  <c r="C126" s="1"/>
  <c r="N92"/>
  <c r="H126" s="1"/>
  <c r="K92"/>
  <c r="E126" s="1"/>
  <c r="Q119"/>
  <c r="S119"/>
  <c r="T119"/>
  <c r="N86" l="1"/>
  <c r="H120" s="1"/>
  <c r="T107"/>
  <c r="S88"/>
  <c r="M122" s="1"/>
  <c r="M88"/>
  <c r="G122" s="1"/>
  <c r="J86"/>
  <c r="D120" s="1"/>
  <c r="I82"/>
  <c r="C116" s="1"/>
  <c r="Q92"/>
  <c r="K126" s="1"/>
  <c r="O83"/>
  <c r="I117" s="1"/>
  <c r="M82"/>
  <c r="G116" s="1"/>
  <c r="O86"/>
  <c r="I120" s="1"/>
  <c r="Q85"/>
  <c r="K119" s="1"/>
  <c r="T126"/>
  <c r="P76"/>
  <c r="J110" s="1"/>
  <c r="I86"/>
  <c r="C120" s="1"/>
  <c r="J85"/>
  <c r="D119" s="1"/>
  <c r="P85"/>
  <c r="J119" s="1"/>
  <c r="Q122"/>
  <c r="P126"/>
  <c r="L88"/>
  <c r="F122" s="1"/>
  <c r="S86"/>
  <c r="M120" s="1"/>
  <c r="Q88"/>
  <c r="K122" s="1"/>
  <c r="H85"/>
  <c r="B119" s="1"/>
  <c r="N119" s="1"/>
  <c r="P107"/>
  <c r="P108"/>
  <c r="S108"/>
  <c r="T108"/>
  <c r="Q107"/>
  <c r="P68"/>
  <c r="J102" s="1"/>
  <c r="T102"/>
  <c r="P102"/>
  <c r="T114"/>
  <c r="L82"/>
  <c r="F116" s="1"/>
  <c r="R91"/>
  <c r="L125" s="1"/>
  <c r="O91"/>
  <c r="I125" s="1"/>
  <c r="Q125"/>
  <c r="N89"/>
  <c r="H123" s="1"/>
  <c r="R85"/>
  <c r="L119" s="1"/>
  <c r="N83"/>
  <c r="H117" s="1"/>
  <c r="J73"/>
  <c r="D107" s="1"/>
  <c r="I79"/>
  <c r="C113" s="1"/>
  <c r="J91"/>
  <c r="D125" s="1"/>
  <c r="Q91"/>
  <c r="K125" s="1"/>
  <c r="M91"/>
  <c r="G125" s="1"/>
  <c r="K82"/>
  <c r="E116" s="1"/>
  <c r="Q126"/>
  <c r="H91"/>
  <c r="B125" s="1"/>
  <c r="N125" s="1"/>
  <c r="N88"/>
  <c r="H122" s="1"/>
  <c r="J89"/>
  <c r="D123" s="1"/>
  <c r="R88"/>
  <c r="L122" s="1"/>
  <c r="Q113"/>
  <c r="R82"/>
  <c r="L116" s="1"/>
  <c r="J92"/>
  <c r="D126" s="1"/>
  <c r="K89"/>
  <c r="E123" s="1"/>
  <c r="I85"/>
  <c r="C119" s="1"/>
  <c r="T113"/>
  <c r="H83"/>
  <c r="B117" s="1"/>
  <c r="N117" s="1"/>
  <c r="L91"/>
  <c r="F125" s="1"/>
  <c r="J88"/>
  <c r="D122" s="1"/>
  <c r="R89"/>
  <c r="L123" s="1"/>
  <c r="N85"/>
  <c r="H119" s="1"/>
  <c r="O85"/>
  <c r="I119" s="1"/>
  <c r="S85"/>
  <c r="M119" s="1"/>
  <c r="S117"/>
  <c r="S122"/>
  <c r="S113"/>
  <c r="K83"/>
  <c r="E117" s="1"/>
  <c r="I83"/>
  <c r="C117" s="1"/>
  <c r="P82"/>
  <c r="J116" s="1"/>
  <c r="P125"/>
  <c r="Q67"/>
  <c r="K101" s="1"/>
  <c r="Q114"/>
  <c r="J82"/>
  <c r="D116" s="1"/>
  <c r="S91"/>
  <c r="M125" s="1"/>
  <c r="Q111"/>
  <c r="H82"/>
  <c r="B116" s="1"/>
  <c r="N116" s="1"/>
  <c r="M92"/>
  <c r="G126" s="1"/>
  <c r="Q89"/>
  <c r="K123" s="1"/>
  <c r="P116"/>
  <c r="P122"/>
  <c r="P83"/>
  <c r="J117" s="1"/>
  <c r="K91"/>
  <c r="E125" s="1"/>
  <c r="P92"/>
  <c r="J126" s="1"/>
  <c r="H88"/>
  <c r="B122" s="1"/>
  <c r="N122" s="1"/>
  <c r="Q116"/>
  <c r="L92"/>
  <c r="F126" s="1"/>
  <c r="N91"/>
  <c r="H125" s="1"/>
  <c r="R92"/>
  <c r="L126" s="1"/>
  <c r="H89"/>
  <c r="B123" s="1"/>
  <c r="N123" s="1"/>
  <c r="I88"/>
  <c r="C122" s="1"/>
  <c r="P89"/>
  <c r="J123" s="1"/>
  <c r="S116"/>
  <c r="L86"/>
  <c r="F120" s="1"/>
  <c r="L85"/>
  <c r="F119" s="1"/>
  <c r="R86"/>
  <c r="L120" s="1"/>
  <c r="P117"/>
  <c r="N82"/>
  <c r="H116" s="1"/>
  <c r="M83"/>
  <c r="G117" s="1"/>
  <c r="S82"/>
  <c r="M116" s="1"/>
  <c r="T125"/>
  <c r="J68"/>
  <c r="D102" s="1"/>
  <c r="I91"/>
  <c r="C125" s="1"/>
  <c r="L89"/>
  <c r="F123" s="1"/>
  <c r="M89"/>
  <c r="G123" s="1"/>
  <c r="P88"/>
  <c r="J122" s="1"/>
  <c r="J83"/>
  <c r="D117" s="1"/>
  <c r="P91"/>
  <c r="J125" s="1"/>
  <c r="M85"/>
  <c r="G119" s="1"/>
  <c r="Q117"/>
  <c r="O92"/>
  <c r="I126" s="1"/>
  <c r="H92"/>
  <c r="B126" s="1"/>
  <c r="N126" s="1"/>
  <c r="O89"/>
  <c r="I123" s="1"/>
  <c r="K88"/>
  <c r="E122" s="1"/>
  <c r="T116"/>
  <c r="M86"/>
  <c r="G120" s="1"/>
  <c r="K86"/>
  <c r="E120" s="1"/>
  <c r="T117"/>
  <c r="O82"/>
  <c r="I116" s="1"/>
  <c r="S102"/>
  <c r="O68"/>
  <c r="I102" s="1"/>
  <c r="P111"/>
  <c r="M68"/>
  <c r="G102" s="1"/>
  <c r="M80"/>
  <c r="G114" s="1"/>
  <c r="T99"/>
  <c r="K67"/>
  <c r="E101" s="1"/>
  <c r="S99"/>
  <c r="Q70"/>
  <c r="K104" s="1"/>
  <c r="S79"/>
  <c r="M113" s="1"/>
  <c r="O73"/>
  <c r="I107" s="1"/>
  <c r="J70"/>
  <c r="D104" s="1"/>
  <c r="T101"/>
  <c r="O67"/>
  <c r="I101" s="1"/>
  <c r="P73"/>
  <c r="J107" s="1"/>
  <c r="N74"/>
  <c r="H108" s="1"/>
  <c r="L67"/>
  <c r="F101" s="1"/>
  <c r="J74"/>
  <c r="D108" s="1"/>
  <c r="P70"/>
  <c r="J104" s="1"/>
  <c r="Q74"/>
  <c r="K108" s="1"/>
  <c r="N70"/>
  <c r="H104" s="1"/>
  <c r="S71"/>
  <c r="M105" s="1"/>
  <c r="Q79"/>
  <c r="K113" s="1"/>
  <c r="P74"/>
  <c r="J108" s="1"/>
  <c r="S74"/>
  <c r="M108" s="1"/>
  <c r="N73"/>
  <c r="H107" s="1"/>
  <c r="O70"/>
  <c r="I104" s="1"/>
  <c r="J71"/>
  <c r="D105" s="1"/>
  <c r="M71"/>
  <c r="G105" s="1"/>
  <c r="O79"/>
  <c r="I113" s="1"/>
  <c r="J79"/>
  <c r="D113" s="1"/>
  <c r="T110"/>
  <c r="L68"/>
  <c r="F102" s="1"/>
  <c r="P80"/>
  <c r="J114" s="1"/>
  <c r="O74"/>
  <c r="I108" s="1"/>
  <c r="H79"/>
  <c r="B113" s="1"/>
  <c r="N113" s="1"/>
  <c r="Q73"/>
  <c r="K107" s="1"/>
  <c r="H70"/>
  <c r="B104" s="1"/>
  <c r="N104" s="1"/>
  <c r="L79"/>
  <c r="F113" s="1"/>
  <c r="I74"/>
  <c r="C108" s="1"/>
  <c r="K73"/>
  <c r="E107" s="1"/>
  <c r="R80"/>
  <c r="L114" s="1"/>
  <c r="L76"/>
  <c r="F110" s="1"/>
  <c r="M73"/>
  <c r="G107" s="1"/>
  <c r="I70"/>
  <c r="C104" s="1"/>
  <c r="Q71"/>
  <c r="K105" s="1"/>
  <c r="K80"/>
  <c r="E114" s="1"/>
  <c r="J80"/>
  <c r="D114" s="1"/>
  <c r="S98"/>
  <c r="S101"/>
  <c r="M64"/>
  <c r="G98" s="1"/>
  <c r="O71"/>
  <c r="I105" s="1"/>
  <c r="S67"/>
  <c r="M101" s="1"/>
  <c r="K79"/>
  <c r="E113" s="1"/>
  <c r="I73"/>
  <c r="C107" s="1"/>
  <c r="L71"/>
  <c r="F105" s="1"/>
  <c r="K70"/>
  <c r="E104" s="1"/>
  <c r="H73"/>
  <c r="B107" s="1"/>
  <c r="N107" s="1"/>
  <c r="L73"/>
  <c r="F107" s="1"/>
  <c r="K77"/>
  <c r="E111" s="1"/>
  <c r="H74"/>
  <c r="B108" s="1"/>
  <c r="N108" s="1"/>
  <c r="L74"/>
  <c r="F108" s="1"/>
  <c r="M74"/>
  <c r="G108" s="1"/>
  <c r="M70"/>
  <c r="G104" s="1"/>
  <c r="R70"/>
  <c r="L104" s="1"/>
  <c r="Q99"/>
  <c r="N79"/>
  <c r="H113" s="1"/>
  <c r="R79"/>
  <c r="L113" s="1"/>
  <c r="P98"/>
  <c r="Q101"/>
  <c r="R65"/>
  <c r="L99" s="1"/>
  <c r="N67"/>
  <c r="H101" s="1"/>
  <c r="R73"/>
  <c r="L107" s="1"/>
  <c r="N71"/>
  <c r="H105" s="1"/>
  <c r="M79"/>
  <c r="G113" s="1"/>
  <c r="K74"/>
  <c r="E108" s="1"/>
  <c r="R71"/>
  <c r="L105" s="1"/>
  <c r="I76"/>
  <c r="C110" s="1"/>
  <c r="R74"/>
  <c r="L108" s="1"/>
  <c r="S73"/>
  <c r="M107" s="1"/>
  <c r="L70"/>
  <c r="F104" s="1"/>
  <c r="P79"/>
  <c r="J113" s="1"/>
  <c r="T98"/>
  <c r="S64"/>
  <c r="M98" s="1"/>
  <c r="K68"/>
  <c r="E102" s="1"/>
  <c r="O80"/>
  <c r="I114" s="1"/>
  <c r="S111"/>
  <c r="N64"/>
  <c r="H98" s="1"/>
  <c r="H65"/>
  <c r="B99" s="1"/>
  <c r="N99" s="1"/>
  <c r="K64"/>
  <c r="E98" s="1"/>
  <c r="R76"/>
  <c r="L110" s="1"/>
  <c r="S77"/>
  <c r="M111" s="1"/>
  <c r="Q77"/>
  <c r="K111" s="1"/>
  <c r="P114"/>
  <c r="H71"/>
  <c r="B105" s="1"/>
  <c r="N105" s="1"/>
  <c r="K71"/>
  <c r="E105" s="1"/>
  <c r="N80"/>
  <c r="H114" s="1"/>
  <c r="Q80"/>
  <c r="K114" s="1"/>
  <c r="S80"/>
  <c r="M114" s="1"/>
  <c r="H64"/>
  <c r="B98" s="1"/>
  <c r="N98" s="1"/>
  <c r="I65"/>
  <c r="C99" s="1"/>
  <c r="Q64"/>
  <c r="K98" s="1"/>
  <c r="M67"/>
  <c r="G101" s="1"/>
  <c r="P67"/>
  <c r="J101" s="1"/>
  <c r="H67"/>
  <c r="B101" s="1"/>
  <c r="N101" s="1"/>
  <c r="L77"/>
  <c r="F111" s="1"/>
  <c r="K76"/>
  <c r="E110" s="1"/>
  <c r="O77"/>
  <c r="I111" s="1"/>
  <c r="M76"/>
  <c r="G110" s="1"/>
  <c r="R64"/>
  <c r="L98" s="1"/>
  <c r="M65"/>
  <c r="G99" s="1"/>
  <c r="Q76"/>
  <c r="K110" s="1"/>
  <c r="H77"/>
  <c r="B111" s="1"/>
  <c r="N111" s="1"/>
  <c r="J76"/>
  <c r="D110" s="1"/>
  <c r="P105"/>
  <c r="P71"/>
  <c r="J105" s="1"/>
  <c r="L80"/>
  <c r="F114" s="1"/>
  <c r="H80"/>
  <c r="B114" s="1"/>
  <c r="N114" s="1"/>
  <c r="P110"/>
  <c r="N65"/>
  <c r="H99" s="1"/>
  <c r="I64"/>
  <c r="C98" s="1"/>
  <c r="J64"/>
  <c r="D98" s="1"/>
  <c r="R67"/>
  <c r="L101" s="1"/>
  <c r="I68"/>
  <c r="C102" s="1"/>
  <c r="I67"/>
  <c r="C101" s="1"/>
  <c r="N76"/>
  <c r="H110" s="1"/>
  <c r="Q105"/>
  <c r="I80"/>
  <c r="C114" s="1"/>
  <c r="Q110"/>
  <c r="S65"/>
  <c r="M99" s="1"/>
  <c r="Q65"/>
  <c r="K99" s="1"/>
  <c r="L64"/>
  <c r="F98" s="1"/>
  <c r="R68"/>
  <c r="L102" s="1"/>
  <c r="N68"/>
  <c r="H102" s="1"/>
  <c r="Q68"/>
  <c r="K102" s="1"/>
  <c r="J77"/>
  <c r="D111" s="1"/>
  <c r="M77"/>
  <c r="G111" s="1"/>
  <c r="P64"/>
  <c r="J98" s="1"/>
  <c r="L65"/>
  <c r="F99" s="1"/>
  <c r="N77"/>
  <c r="H111" s="1"/>
  <c r="S76"/>
  <c r="M110" s="1"/>
  <c r="K65"/>
  <c r="E99" s="1"/>
  <c r="J65"/>
  <c r="D99" s="1"/>
  <c r="I77"/>
  <c r="C111" s="1"/>
  <c r="O76"/>
  <c r="I110" s="1"/>
  <c r="H76"/>
  <c r="B110" s="1"/>
  <c r="N110" s="1"/>
  <c r="R77"/>
  <c r="L111" s="1"/>
  <c r="P77"/>
  <c r="J111" s="1"/>
  <c r="T105"/>
  <c r="I71"/>
  <c r="C105" s="1"/>
  <c r="H68"/>
  <c r="B102" s="1"/>
  <c r="N102" s="1"/>
  <c r="P65"/>
  <c r="J99" s="1"/>
  <c r="O65"/>
  <c r="I99" s="1"/>
  <c r="S68"/>
  <c r="M102" s="1"/>
  <c r="M104"/>
</calcChain>
</file>

<file path=xl/sharedStrings.xml><?xml version="1.0" encoding="utf-8"?>
<sst xmlns="http://schemas.openxmlformats.org/spreadsheetml/2006/main" count="574" uniqueCount="99">
  <si>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</si>
  <si>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</si>
  <si>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</si>
  <si>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</si>
  <si>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</si>
  <si>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</si>
  <si>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</si>
  <si>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</si>
  <si>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</si>
  <si>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</si>
  <si>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</si>
  <si>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</si>
  <si>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</si>
  <si>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</si>
  <si>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</si>
  <si>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</si>
  <si>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</si>
  <si>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</si>
  <si>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</si>
  <si>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</si>
  <si>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</si>
  <si>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</si>
  <si>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</si>
  <si>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</si>
  <si>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</si>
  <si>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</si>
  <si>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</si>
  <si>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</si>
  <si>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</si>
  <si>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</si>
  <si>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</si>
  <si>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</si>
  <si>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</si>
  <si>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</si>
  <si>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</si>
  <si>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</si>
  <si>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</si>
  <si>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</si>
  <si>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</si>
  <si>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</si>
  <si>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</si>
  <si>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</si>
  <si>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</si>
  <si>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</si>
  <si>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</si>
  <si>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</si>
  <si>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</si>
  <si>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</si>
  <si>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</si>
  <si>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</si>
  <si>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</si>
  <si>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</si>
  <si>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</si>
  <si>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</si>
  <si>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</si>
  <si>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</si>
  <si>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</si>
  <si>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</si>
  <si>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</si>
  <si>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</si>
  <si>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</si>
  <si>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</si>
  <si>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</si>
  <si>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</si>
  <si>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</si>
  <si>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</si>
  <si>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</si>
  <si>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</si>
  <si>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</si>
  <si>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</si>
  <si>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</si>
  <si>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</si>
  <si>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</si>
  <si>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</si>
  <si>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</si>
  <si>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</si>
  <si>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</si>
  <si>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</si>
  <si>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</si>
  <si>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</si>
  <si>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</si>
  <si>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</si>
  <si>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</si>
  <si>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</si>
  <si>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</si>
  <si>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</si>
  <si>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</si>
  <si>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</si>
  <si>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</si>
  <si>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</si>
  <si>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</si>
  <si>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</si>
  <si>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</si>
  <si>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</si>
  <si>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</si>
  <si>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</si>
  <si>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</si>
  <si>
    <t>CondCar  7</t>
  </si>
  <si>
    <t>CondCar  8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</si>
</sst>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8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-2.2384155251611507E-13</c:v>
                </c:pt>
                <c:pt idx="1">
                  <c:v>6.6999999999997764</c:v>
                </c:pt>
                <c:pt idx="2">
                  <c:v>6.699999999999803</c:v>
                </c:pt>
                <c:pt idx="3">
                  <c:v>17.099999999999806</c:v>
                </c:pt>
                <c:pt idx="4">
                  <c:v>17.099999999999781</c:v>
                </c:pt>
                <c:pt idx="5">
                  <c:v>23.799999999999777</c:v>
                </c:pt>
                <c:pt idx="6">
                  <c:v>23.799999999999958</c:v>
                </c:pt>
                <c:pt idx="7">
                  <c:v>17.099999999999955</c:v>
                </c:pt>
                <c:pt idx="8">
                  <c:v>17.09999999999993</c:v>
                </c:pt>
                <c:pt idx="9">
                  <c:v>6.69999999999993</c:v>
                </c:pt>
                <c:pt idx="10">
                  <c:v>6.6999999999999567</c:v>
                </c:pt>
                <c:pt idx="11">
                  <c:v>-4.3981070351042739E-14</c:v>
                </c:pt>
                <c:pt idx="12">
                  <c:v>-2.2384155251611507E-13</c:v>
                </c:pt>
                <c:pt idx="14">
                  <c:v>11.185999999999863</c:v>
                </c:pt>
                <c:pt idx="15">
                  <c:v>12.613999999999864</c:v>
                </c:pt>
                <c:pt idx="17">
                  <c:v>11.899999999999864</c:v>
                </c:pt>
                <c:pt idx="18">
                  <c:v>11.899999999999864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2.3800000000001269</c:v>
                </c:pt>
                <c:pt idx="1">
                  <c:v>2.3800000000000554</c:v>
                </c:pt>
                <c:pt idx="2">
                  <c:v>4.8800000000000558</c:v>
                </c:pt>
                <c:pt idx="3">
                  <c:v>4.8799999999999457</c:v>
                </c:pt>
                <c:pt idx="4">
                  <c:v>2.3799999999999453</c:v>
                </c:pt>
                <c:pt idx="5">
                  <c:v>2.3799999999998755</c:v>
                </c:pt>
                <c:pt idx="6">
                  <c:v>19.279999999999873</c:v>
                </c:pt>
                <c:pt idx="7">
                  <c:v>19.279999999999944</c:v>
                </c:pt>
                <c:pt idx="8">
                  <c:v>16.779999999999944</c:v>
                </c:pt>
                <c:pt idx="9">
                  <c:v>16.780000000000054</c:v>
                </c:pt>
                <c:pt idx="10">
                  <c:v>19.280000000000054</c:v>
                </c:pt>
                <c:pt idx="11">
                  <c:v>19.280000000000125</c:v>
                </c:pt>
                <c:pt idx="12">
                  <c:v>2.3800000000001269</c:v>
                </c:pt>
                <c:pt idx="14">
                  <c:v>10.829999999999998</c:v>
                </c:pt>
                <c:pt idx="15">
                  <c:v>10.829999999999998</c:v>
                </c:pt>
                <c:pt idx="17">
                  <c:v>10.115999999999998</c:v>
                </c:pt>
                <c:pt idx="18">
                  <c:v>11.543999999999999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-2.0255806283709376E-13</c:v>
                </c:pt>
                <c:pt idx="1">
                  <c:v>6.6999999999997977</c:v>
                </c:pt>
                <c:pt idx="2">
                  <c:v>6.6999999999998217</c:v>
                </c:pt>
                <c:pt idx="3">
                  <c:v>17.099999999999824</c:v>
                </c:pt>
                <c:pt idx="4">
                  <c:v>17.099999999999802</c:v>
                </c:pt>
                <c:pt idx="5">
                  <c:v>23.799999999999798</c:v>
                </c:pt>
                <c:pt idx="6">
                  <c:v>23.799999999999965</c:v>
                </c:pt>
                <c:pt idx="7">
                  <c:v>17.099999999999962</c:v>
                </c:pt>
                <c:pt idx="8">
                  <c:v>17.099999999999941</c:v>
                </c:pt>
                <c:pt idx="9">
                  <c:v>6.699999999999938</c:v>
                </c:pt>
                <c:pt idx="10">
                  <c:v>6.6999999999999629</c:v>
                </c:pt>
                <c:pt idx="11">
                  <c:v>-3.7280863009730008E-14</c:v>
                </c:pt>
                <c:pt idx="12">
                  <c:v>-2.0255806283709376E-13</c:v>
                </c:pt>
                <c:pt idx="14">
                  <c:v>11.185999999999876</c:v>
                </c:pt>
                <c:pt idx="15">
                  <c:v>12.613999999999876</c:v>
                </c:pt>
                <c:pt idx="17">
                  <c:v>11.899999999999876</c:v>
                </c:pt>
                <c:pt idx="18">
                  <c:v>11.899999999999876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2.1128349099787518</c:v>
                </c:pt>
                <c:pt idx="1">
                  <c:v>2.1128349099786856</c:v>
                </c:pt>
                <c:pt idx="2">
                  <c:v>4.6128349099786856</c:v>
                </c:pt>
                <c:pt idx="3">
                  <c:v>4.6128349099785844</c:v>
                </c:pt>
                <c:pt idx="4">
                  <c:v>2.1128349099785853</c:v>
                </c:pt>
                <c:pt idx="5">
                  <c:v>2.1128349099785217</c:v>
                </c:pt>
                <c:pt idx="6">
                  <c:v>19.012834909978519</c:v>
                </c:pt>
                <c:pt idx="7">
                  <c:v>19.012834909978583</c:v>
                </c:pt>
                <c:pt idx="8">
                  <c:v>16.512834909978583</c:v>
                </c:pt>
                <c:pt idx="9">
                  <c:v>16.512834909978686</c:v>
                </c:pt>
                <c:pt idx="10">
                  <c:v>19.012834909978686</c:v>
                </c:pt>
                <c:pt idx="11">
                  <c:v>19.01283490997875</c:v>
                </c:pt>
                <c:pt idx="12">
                  <c:v>2.1128349099787518</c:v>
                </c:pt>
                <c:pt idx="14">
                  <c:v>10.562834909978633</c:v>
                </c:pt>
                <c:pt idx="15">
                  <c:v>10.562834909978633</c:v>
                </c:pt>
                <c:pt idx="17">
                  <c:v>9.8488349099786312</c:v>
                </c:pt>
                <c:pt idx="18">
                  <c:v>11.276834909978632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-1.6795052355705886E-13</c:v>
                </c:pt>
                <c:pt idx="1">
                  <c:v>6.6999999999998323</c:v>
                </c:pt>
                <c:pt idx="2">
                  <c:v>6.6999999999998519</c:v>
                </c:pt>
                <c:pt idx="3">
                  <c:v>17.099999999999856</c:v>
                </c:pt>
                <c:pt idx="4">
                  <c:v>17.099999999999838</c:v>
                </c:pt>
                <c:pt idx="5">
                  <c:v>23.799999999999834</c:v>
                </c:pt>
                <c:pt idx="6">
                  <c:v>23.799999999999969</c:v>
                </c:pt>
                <c:pt idx="7">
                  <c:v>17.099999999999966</c:v>
                </c:pt>
                <c:pt idx="8">
                  <c:v>17.099999999999948</c:v>
                </c:pt>
                <c:pt idx="9">
                  <c:v>6.6999999999999478</c:v>
                </c:pt>
                <c:pt idx="10">
                  <c:v>6.6999999999999673</c:v>
                </c:pt>
                <c:pt idx="11">
                  <c:v>-3.3460253109302082E-14</c:v>
                </c:pt>
                <c:pt idx="12">
                  <c:v>-1.6795052355705886E-13</c:v>
                </c:pt>
                <c:pt idx="14">
                  <c:v>11.185999999999897</c:v>
                </c:pt>
                <c:pt idx="15">
                  <c:v>12.613999999999898</c:v>
                </c:pt>
                <c:pt idx="17">
                  <c:v>11.899999999999897</c:v>
                </c:pt>
                <c:pt idx="18">
                  <c:v>11.899999999999897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1.721269453768784</c:v>
                </c:pt>
                <c:pt idx="1">
                  <c:v>1.7212694537687303</c:v>
                </c:pt>
                <c:pt idx="2">
                  <c:v>4.2212694537687296</c:v>
                </c:pt>
                <c:pt idx="3">
                  <c:v>4.2212694537686479</c:v>
                </c:pt>
                <c:pt idx="4">
                  <c:v>1.7212694537686475</c:v>
                </c:pt>
                <c:pt idx="5">
                  <c:v>1.721269453768596</c:v>
                </c:pt>
                <c:pt idx="6">
                  <c:v>18.621269453768594</c:v>
                </c:pt>
                <c:pt idx="7">
                  <c:v>18.621269453768647</c:v>
                </c:pt>
                <c:pt idx="8">
                  <c:v>16.121269453768647</c:v>
                </c:pt>
                <c:pt idx="9">
                  <c:v>16.121269453768729</c:v>
                </c:pt>
                <c:pt idx="10">
                  <c:v>18.621269453768729</c:v>
                </c:pt>
                <c:pt idx="11">
                  <c:v>18.621269453768782</c:v>
                </c:pt>
                <c:pt idx="12">
                  <c:v>1.721269453768784</c:v>
                </c:pt>
                <c:pt idx="14">
                  <c:v>10.171269453768685</c:v>
                </c:pt>
                <c:pt idx="15">
                  <c:v>10.171269453768685</c:v>
                </c:pt>
                <c:pt idx="17">
                  <c:v>9.457269453768685</c:v>
                </c:pt>
                <c:pt idx="18">
                  <c:v>10.885269453768686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-1.2490291095652921E-13</c:v>
                </c:pt>
                <c:pt idx="1">
                  <c:v>6.6999999999998758</c:v>
                </c:pt>
                <c:pt idx="2">
                  <c:v>6.69999999999989</c:v>
                </c:pt>
                <c:pt idx="3">
                  <c:v>17.099999999999891</c:v>
                </c:pt>
                <c:pt idx="4">
                  <c:v>17.099999999999877</c:v>
                </c:pt>
                <c:pt idx="5">
                  <c:v>23.799999999999876</c:v>
                </c:pt>
                <c:pt idx="6">
                  <c:v>23.799999999999976</c:v>
                </c:pt>
                <c:pt idx="7">
                  <c:v>17.099999999999977</c:v>
                </c:pt>
                <c:pt idx="8">
                  <c:v>17.099999999999962</c:v>
                </c:pt>
                <c:pt idx="9">
                  <c:v>6.6999999999999593</c:v>
                </c:pt>
                <c:pt idx="10">
                  <c:v>6.6999999999999735</c:v>
                </c:pt>
                <c:pt idx="11">
                  <c:v>-2.6060664000948916E-14</c:v>
                </c:pt>
                <c:pt idx="12">
                  <c:v>-1.2490291095652921E-13</c:v>
                </c:pt>
                <c:pt idx="14">
                  <c:v>11.185999999999922</c:v>
                </c:pt>
                <c:pt idx="15">
                  <c:v>12.613999999999923</c:v>
                </c:pt>
                <c:pt idx="17">
                  <c:v>11.899999999999922</c:v>
                </c:pt>
                <c:pt idx="18">
                  <c:v>11.899999999999922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1.2661031431187695</c:v>
                </c:pt>
                <c:pt idx="1">
                  <c:v>1.2661031431187313</c:v>
                </c:pt>
                <c:pt idx="2">
                  <c:v>3.7661031431187313</c:v>
                </c:pt>
                <c:pt idx="3">
                  <c:v>3.7661031431186709</c:v>
                </c:pt>
                <c:pt idx="4">
                  <c:v>1.2661031431186696</c:v>
                </c:pt>
                <c:pt idx="5">
                  <c:v>1.2661031431186303</c:v>
                </c:pt>
                <c:pt idx="6">
                  <c:v>18.16610314311863</c:v>
                </c:pt>
                <c:pt idx="7">
                  <c:v>18.166103143118669</c:v>
                </c:pt>
                <c:pt idx="8">
                  <c:v>15.66610314311867</c:v>
                </c:pt>
                <c:pt idx="9">
                  <c:v>15.666103143118733</c:v>
                </c:pt>
                <c:pt idx="10">
                  <c:v>18.166103143118729</c:v>
                </c:pt>
                <c:pt idx="11">
                  <c:v>18.166103143118768</c:v>
                </c:pt>
                <c:pt idx="12">
                  <c:v>1.2661031431187695</c:v>
                </c:pt>
                <c:pt idx="14">
                  <c:v>9.7161031431186995</c:v>
                </c:pt>
                <c:pt idx="15">
                  <c:v>9.7161031431186995</c:v>
                </c:pt>
                <c:pt idx="17">
                  <c:v>9.0021031431186991</c:v>
                </c:pt>
                <c:pt idx="18">
                  <c:v>10.4301031431187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-8.4881003310418397E-14</c:v>
                </c:pt>
                <c:pt idx="1">
                  <c:v>6.6999999999999149</c:v>
                </c:pt>
                <c:pt idx="2">
                  <c:v>6.6999999999999256</c:v>
                </c:pt>
                <c:pt idx="3">
                  <c:v>17.099999999999927</c:v>
                </c:pt>
                <c:pt idx="4">
                  <c:v>17.099999999999916</c:v>
                </c:pt>
                <c:pt idx="5">
                  <c:v>23.799999999999915</c:v>
                </c:pt>
                <c:pt idx="6">
                  <c:v>23.799999999999986</c:v>
                </c:pt>
                <c:pt idx="7">
                  <c:v>17.099999999999987</c:v>
                </c:pt>
                <c:pt idx="8">
                  <c:v>17.099999999999977</c:v>
                </c:pt>
                <c:pt idx="9">
                  <c:v>6.6999999999999726</c:v>
                </c:pt>
                <c:pt idx="10">
                  <c:v>6.6999999999999824</c:v>
                </c:pt>
                <c:pt idx="11">
                  <c:v>-1.8446050438634927E-14</c:v>
                </c:pt>
                <c:pt idx="12">
                  <c:v>-8.4881003310418397E-14</c:v>
                </c:pt>
                <c:pt idx="14">
                  <c:v>11.185999999999945</c:v>
                </c:pt>
                <c:pt idx="15">
                  <c:v>12.613999999999946</c:v>
                </c:pt>
                <c:pt idx="17">
                  <c:v>11.899999999999945</c:v>
                </c:pt>
                <c:pt idx="18">
                  <c:v>11.899999999999945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0.83801647848646232</c:v>
                </c:pt>
                <c:pt idx="1">
                  <c:v>0.83801647848643634</c:v>
                </c:pt>
                <c:pt idx="2">
                  <c:v>3.3380164784864355</c:v>
                </c:pt>
                <c:pt idx="3">
                  <c:v>3.3380164784863942</c:v>
                </c:pt>
                <c:pt idx="4">
                  <c:v>0.83801647848639338</c:v>
                </c:pt>
                <c:pt idx="5">
                  <c:v>0.83801647848636673</c:v>
                </c:pt>
                <c:pt idx="6">
                  <c:v>17.738016478486365</c:v>
                </c:pt>
                <c:pt idx="7">
                  <c:v>17.738016478486394</c:v>
                </c:pt>
                <c:pt idx="8">
                  <c:v>15.238016478486394</c:v>
                </c:pt>
                <c:pt idx="9">
                  <c:v>15.238016478486436</c:v>
                </c:pt>
                <c:pt idx="10">
                  <c:v>17.738016478486436</c:v>
                </c:pt>
                <c:pt idx="11">
                  <c:v>17.738016478486461</c:v>
                </c:pt>
                <c:pt idx="12">
                  <c:v>0.83801647848646232</c:v>
                </c:pt>
                <c:pt idx="14">
                  <c:v>9.2880164784864121</c:v>
                </c:pt>
                <c:pt idx="15">
                  <c:v>9.2880164784864121</c:v>
                </c:pt>
                <c:pt idx="17">
                  <c:v>8.5740164784864117</c:v>
                </c:pt>
                <c:pt idx="18">
                  <c:v>10.002016478486413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-4.1093109965305266E-14</c:v>
                </c:pt>
                <c:pt idx="1">
                  <c:v>6.6999999999999602</c:v>
                </c:pt>
                <c:pt idx="2">
                  <c:v>6.6999999999999647</c:v>
                </c:pt>
                <c:pt idx="3">
                  <c:v>17.099999999999966</c:v>
                </c:pt>
                <c:pt idx="4">
                  <c:v>17.099999999999959</c:v>
                </c:pt>
                <c:pt idx="5">
                  <c:v>23.799999999999958</c:v>
                </c:pt>
                <c:pt idx="6">
                  <c:v>23.799999999999994</c:v>
                </c:pt>
                <c:pt idx="7">
                  <c:v>17.099999999999994</c:v>
                </c:pt>
                <c:pt idx="8">
                  <c:v>17.099999999999987</c:v>
                </c:pt>
                <c:pt idx="9">
                  <c:v>6.699999999999986</c:v>
                </c:pt>
                <c:pt idx="10">
                  <c:v>6.6999999999999895</c:v>
                </c:pt>
                <c:pt idx="11">
                  <c:v>-1.0306180585698295E-14</c:v>
                </c:pt>
                <c:pt idx="12">
                  <c:v>-4.1093109965305266E-14</c:v>
                </c:pt>
                <c:pt idx="14">
                  <c:v>11.185999999999972</c:v>
                </c:pt>
                <c:pt idx="15">
                  <c:v>12.613999999999972</c:v>
                </c:pt>
                <c:pt idx="17">
                  <c:v>11.899999999999972</c:v>
                </c:pt>
                <c:pt idx="18">
                  <c:v>11.899999999999972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0.39959597192556084</c:v>
                </c:pt>
                <c:pt idx="1">
                  <c:v>0.39959597192554863</c:v>
                </c:pt>
                <c:pt idx="2">
                  <c:v>2.8995959719255486</c:v>
                </c:pt>
                <c:pt idx="3">
                  <c:v>2.89959597192553</c:v>
                </c:pt>
                <c:pt idx="4">
                  <c:v>0.39959597192552881</c:v>
                </c:pt>
                <c:pt idx="5">
                  <c:v>0.39959597192551877</c:v>
                </c:pt>
                <c:pt idx="6">
                  <c:v>17.299595971925516</c:v>
                </c:pt>
                <c:pt idx="7">
                  <c:v>17.299595971925527</c:v>
                </c:pt>
                <c:pt idx="8">
                  <c:v>14.79959597192553</c:v>
                </c:pt>
                <c:pt idx="9">
                  <c:v>14.799595971925548</c:v>
                </c:pt>
                <c:pt idx="10">
                  <c:v>17.299595971925548</c:v>
                </c:pt>
                <c:pt idx="11">
                  <c:v>17.299595971925559</c:v>
                </c:pt>
                <c:pt idx="12">
                  <c:v>0.39959597192556084</c:v>
                </c:pt>
                <c:pt idx="14">
                  <c:v>8.8495959719255382</c:v>
                </c:pt>
                <c:pt idx="15">
                  <c:v>8.8495959719255382</c:v>
                </c:pt>
                <c:pt idx="17">
                  <c:v>8.1355959719255377</c:v>
                </c:pt>
                <c:pt idx="18">
                  <c:v>9.5635959719255386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6.7</c:v>
                </c:pt>
                <c:pt idx="2">
                  <c:v>6.7</c:v>
                </c:pt>
                <c:pt idx="3">
                  <c:v>17.100000000000001</c:v>
                </c:pt>
                <c:pt idx="4">
                  <c:v>17.100000000000001</c:v>
                </c:pt>
                <c:pt idx="5">
                  <c:v>23.8</c:v>
                </c:pt>
                <c:pt idx="6">
                  <c:v>23.8</c:v>
                </c:pt>
                <c:pt idx="7">
                  <c:v>17.100000000000001</c:v>
                </c:pt>
                <c:pt idx="8">
                  <c:v>17.100000000000001</c:v>
                </c:pt>
                <c:pt idx="9">
                  <c:v>6.7</c:v>
                </c:pt>
                <c:pt idx="10">
                  <c:v>6.7</c:v>
                </c:pt>
                <c:pt idx="11">
                  <c:v>0</c:v>
                </c:pt>
                <c:pt idx="12">
                  <c:v>0</c:v>
                </c:pt>
                <c:pt idx="14">
                  <c:v>11.185999999999996</c:v>
                </c:pt>
                <c:pt idx="15">
                  <c:v>12.613999999999997</c:v>
                </c:pt>
                <c:pt idx="17">
                  <c:v>11.899999999999997</c:v>
                </c:pt>
                <c:pt idx="18">
                  <c:v>11.899999999999997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2.5</c:v>
                </c:pt>
                <c:pt idx="3">
                  <c:v>2.5</c:v>
                </c:pt>
                <c:pt idx="4">
                  <c:v>0</c:v>
                </c:pt>
                <c:pt idx="5">
                  <c:v>0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14.4</c:v>
                </c:pt>
                <c:pt idx="9">
                  <c:v>14.4</c:v>
                </c:pt>
                <c:pt idx="10">
                  <c:v>16.899999999999999</c:v>
                </c:pt>
                <c:pt idx="11">
                  <c:v>16.899999999999999</c:v>
                </c:pt>
                <c:pt idx="12">
                  <c:v>0</c:v>
                </c:pt>
                <c:pt idx="14">
                  <c:v>8.4499999999999975</c:v>
                </c:pt>
                <c:pt idx="15">
                  <c:v>8.4499999999999975</c:v>
                </c:pt>
                <c:pt idx="17">
                  <c:v>7.7359999999999971</c:v>
                </c:pt>
                <c:pt idx="18">
                  <c:v>9.1639999999999979</c:v>
                </c:pt>
              </c:numCache>
            </c:numRef>
          </c:yVal>
        </c:ser>
        <c:axId val="80379904"/>
        <c:axId val="80381440"/>
      </c:scatterChart>
      <c:valAx>
        <c:axId val="80379904"/>
        <c:scaling>
          <c:orientation val="minMax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80381440"/>
        <c:crosses val="autoZero"/>
        <c:crossBetween val="midCat"/>
        <c:majorUnit val="5"/>
      </c:valAx>
      <c:valAx>
        <c:axId val="80381440"/>
        <c:scaling>
          <c:orientation val="minMax"/>
        </c:scaling>
        <c:axPos val="l"/>
        <c:numFmt formatCode="0" sourceLinked="0"/>
        <c:tickLblPos val="nextTo"/>
        <c:crossAx val="8037990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activeCell="A15" sqref="A15:XFD15"/>
    </sheetView>
  </sheetViews>
  <sheetFormatPr defaultColWidth="9.140625" defaultRowHeight="15"/>
  <cols>
    <col min="1" max="16384" width="9.140625" style="28"/>
  </cols>
  <sheetData>
    <row r="1" spans="1:3">
      <c r="A1" s="28" t="s">
        <v>93</v>
      </c>
      <c r="C1" s="28" t="s">
        <v>94</v>
      </c>
    </row>
    <row r="3" spans="1:3">
      <c r="A3" s="28" t="s">
        <v>72</v>
      </c>
    </row>
    <row r="4" spans="1:3">
      <c r="A4" s="28" t="s">
        <v>71</v>
      </c>
    </row>
    <row r="5" spans="1:3">
      <c r="A5" s="28" t="s">
        <v>63</v>
      </c>
    </row>
    <row r="7" spans="1:3">
      <c r="A7" s="28" t="s">
        <v>64</v>
      </c>
    </row>
    <row r="9" spans="1:3">
      <c r="A9" s="28" t="s">
        <v>65</v>
      </c>
    </row>
    <row r="11" spans="1:3">
      <c r="A11" s="28" t="s">
        <v>67</v>
      </c>
    </row>
    <row r="12" spans="1:3">
      <c r="B12" s="28" t="s">
        <v>66</v>
      </c>
    </row>
    <row r="13" spans="1:3">
      <c r="B13" s="28" t="s">
        <v>68</v>
      </c>
    </row>
    <row r="14" spans="1:3">
      <c r="B14" s="28" t="s">
        <v>69</v>
      </c>
    </row>
    <row r="16" spans="1:3">
      <c r="A16" s="28" t="s">
        <v>70</v>
      </c>
    </row>
    <row r="18" spans="1:2">
      <c r="A18" s="28" t="s">
        <v>73</v>
      </c>
    </row>
    <row r="19" spans="1:2">
      <c r="B19" s="28" t="s">
        <v>74</v>
      </c>
    </row>
    <row r="22" spans="1:2">
      <c r="A22" s="28" t="s">
        <v>76</v>
      </c>
    </row>
    <row r="23" spans="1:2">
      <c r="A23" s="28" t="s">
        <v>79</v>
      </c>
    </row>
    <row r="25" spans="1:2">
      <c r="A25" s="28" t="s">
        <v>80</v>
      </c>
    </row>
    <row r="26" spans="1:2">
      <c r="B26" s="28" t="s">
        <v>75</v>
      </c>
    </row>
    <row r="28" spans="1:2">
      <c r="A28" s="28" t="s">
        <v>77</v>
      </c>
    </row>
    <row r="29" spans="1: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9"/>
  <sheetViews>
    <sheetView topLeftCell="A34" workbookViewId="0">
      <selection activeCell="J16" sqref="J16"/>
    </sheetView>
  </sheetViews>
  <sheetFormatPr defaultRowHeight="12.75"/>
  <cols>
    <col min="1" max="16384" width="9.140625" style="1"/>
  </cols>
  <sheetData>
    <row r="1" spans="1:13">
      <c r="A1" s="1" t="s">
        <v>81</v>
      </c>
      <c r="B1" s="1" t="s">
        <v>3</v>
      </c>
      <c r="C1" s="1" t="s">
        <v>5</v>
      </c>
      <c r="D1" s="1" t="s">
        <v>4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95</v>
      </c>
      <c r="K1" s="1" t="s">
        <v>96</v>
      </c>
      <c r="L1" s="1" t="s">
        <v>97</v>
      </c>
      <c r="M1" s="1" t="s">
        <v>98</v>
      </c>
    </row>
    <row r="2" spans="1:13">
      <c r="A2" s="1" t="s">
        <v>86</v>
      </c>
      <c r="D2" s="1">
        <v>6</v>
      </c>
      <c r="E2" s="1" t="s">
        <v>0</v>
      </c>
      <c r="F2" s="1">
        <v>0</v>
      </c>
      <c r="G2" s="1">
        <v>8.9999999999999993E-3</v>
      </c>
      <c r="J2" s="1">
        <v>2.21</v>
      </c>
      <c r="K2" s="1">
        <v>1.6559999999999999</v>
      </c>
      <c r="L2" s="1">
        <v>23.413</v>
      </c>
      <c r="M2" s="1">
        <v>0</v>
      </c>
    </row>
    <row r="3" spans="1:13">
      <c r="A3" s="1" t="s">
        <v>86</v>
      </c>
      <c r="D3" s="1">
        <v>6</v>
      </c>
      <c r="E3" s="1" t="s">
        <v>1</v>
      </c>
      <c r="F3" s="1">
        <v>-0.28699999999999998</v>
      </c>
      <c r="G3" s="1">
        <v>-0.183</v>
      </c>
      <c r="J3" s="1">
        <v>-2.988</v>
      </c>
      <c r="K3" s="1">
        <v>-2.238</v>
      </c>
      <c r="L3" s="1">
        <v>-0.76600000000000001</v>
      </c>
      <c r="M3" s="1">
        <v>23.901</v>
      </c>
    </row>
    <row r="4" spans="1:13">
      <c r="A4" s="1" t="s">
        <v>86</v>
      </c>
      <c r="D4" s="1">
        <v>6</v>
      </c>
      <c r="E4" s="1" t="s">
        <v>2</v>
      </c>
      <c r="F4" s="1">
        <v>0</v>
      </c>
      <c r="G4" s="1">
        <v>-1E-3</v>
      </c>
      <c r="J4" s="1">
        <v>0.251</v>
      </c>
      <c r="K4" s="1">
        <v>0.188</v>
      </c>
      <c r="L4" s="1">
        <v>6.4000000000000001E-2</v>
      </c>
      <c r="M4" s="1">
        <v>0</v>
      </c>
    </row>
    <row r="5" spans="1:13">
      <c r="A5" s="1" t="s">
        <v>86</v>
      </c>
      <c r="D5" s="1">
        <v>5</v>
      </c>
      <c r="E5" s="1" t="s">
        <v>0</v>
      </c>
      <c r="F5" s="1">
        <v>0</v>
      </c>
      <c r="G5" s="1">
        <v>4.0000000000000001E-3</v>
      </c>
      <c r="J5" s="1">
        <v>1.974</v>
      </c>
      <c r="K5" s="1">
        <v>1.4790000000000001</v>
      </c>
      <c r="L5" s="1">
        <v>21.056000000000001</v>
      </c>
      <c r="M5" s="1">
        <v>0</v>
      </c>
    </row>
    <row r="6" spans="1:13">
      <c r="A6" s="1" t="s">
        <v>86</v>
      </c>
      <c r="D6" s="1">
        <v>5</v>
      </c>
      <c r="E6" s="1" t="s">
        <v>1</v>
      </c>
      <c r="F6" s="1">
        <v>-0.22</v>
      </c>
      <c r="G6" s="1">
        <v>-0.14299999999999999</v>
      </c>
      <c r="J6" s="1">
        <v>-2.6739999999999999</v>
      </c>
      <c r="K6" s="1">
        <v>-2.0030000000000001</v>
      </c>
      <c r="L6" s="1">
        <v>-0.65200000000000002</v>
      </c>
      <c r="M6" s="1">
        <v>21.184000000000001</v>
      </c>
    </row>
    <row r="7" spans="1:13">
      <c r="A7" s="1" t="s">
        <v>86</v>
      </c>
      <c r="D7" s="1">
        <v>5</v>
      </c>
      <c r="E7" s="1" t="s">
        <v>2</v>
      </c>
      <c r="F7" s="1">
        <v>0</v>
      </c>
      <c r="G7" s="1">
        <v>0</v>
      </c>
      <c r="J7" s="1">
        <v>0.22500000000000001</v>
      </c>
      <c r="K7" s="1">
        <v>0.16800000000000001</v>
      </c>
      <c r="L7" s="1">
        <v>5.5E-2</v>
      </c>
      <c r="M7" s="1">
        <v>0</v>
      </c>
    </row>
    <row r="8" spans="1:13">
      <c r="A8" s="1" t="s">
        <v>86</v>
      </c>
      <c r="D8" s="1">
        <v>4</v>
      </c>
      <c r="E8" s="1" t="s">
        <v>0</v>
      </c>
      <c r="F8" s="1">
        <v>0</v>
      </c>
      <c r="G8" s="1">
        <v>2E-3</v>
      </c>
      <c r="J8" s="1">
        <v>1.615</v>
      </c>
      <c r="K8" s="1">
        <v>1.21</v>
      </c>
      <c r="L8" s="1">
        <v>17.405999999999999</v>
      </c>
      <c r="M8" s="1">
        <v>0</v>
      </c>
    </row>
    <row r="9" spans="1:13">
      <c r="A9" s="1" t="s">
        <v>86</v>
      </c>
      <c r="D9" s="1">
        <v>4</v>
      </c>
      <c r="E9" s="1" t="s">
        <v>1</v>
      </c>
      <c r="F9" s="1">
        <v>-0.158</v>
      </c>
      <c r="G9" s="1">
        <v>-0.10299999999999999</v>
      </c>
      <c r="J9" s="1">
        <v>-2.1920000000000002</v>
      </c>
      <c r="K9" s="1">
        <v>-1.6419999999999999</v>
      </c>
      <c r="L9" s="1">
        <v>-0.50700000000000001</v>
      </c>
      <c r="M9" s="1">
        <v>17.244</v>
      </c>
    </row>
    <row r="10" spans="1:13">
      <c r="A10" s="1" t="s">
        <v>86</v>
      </c>
      <c r="D10" s="1">
        <v>4</v>
      </c>
      <c r="E10" s="1" t="s">
        <v>2</v>
      </c>
      <c r="F10" s="1">
        <v>0</v>
      </c>
      <c r="G10" s="1">
        <v>0</v>
      </c>
      <c r="J10" s="1">
        <v>0.184</v>
      </c>
      <c r="K10" s="1">
        <v>0.13800000000000001</v>
      </c>
      <c r="L10" s="1">
        <v>4.2999999999999997E-2</v>
      </c>
      <c r="M10" s="1">
        <v>0</v>
      </c>
    </row>
    <row r="11" spans="1:13">
      <c r="A11" s="1" t="s">
        <v>86</v>
      </c>
      <c r="D11" s="1">
        <v>3</v>
      </c>
      <c r="E11" s="1" t="s">
        <v>0</v>
      </c>
      <c r="F11" s="1">
        <v>0</v>
      </c>
      <c r="G11" s="1">
        <v>1E-3</v>
      </c>
      <c r="J11" s="1">
        <v>1.194</v>
      </c>
      <c r="K11" s="1">
        <v>0.89500000000000002</v>
      </c>
      <c r="L11" s="1">
        <v>13.044</v>
      </c>
      <c r="M11" s="1">
        <v>0</v>
      </c>
    </row>
    <row r="12" spans="1:13">
      <c r="A12" s="1" t="s">
        <v>86</v>
      </c>
      <c r="D12" s="1">
        <v>3</v>
      </c>
      <c r="E12" s="1" t="s">
        <v>1</v>
      </c>
      <c r="F12" s="1">
        <v>-0.10199999999999999</v>
      </c>
      <c r="G12" s="1">
        <v>-6.6000000000000003E-2</v>
      </c>
      <c r="J12" s="1">
        <v>-1.6240000000000001</v>
      </c>
      <c r="K12" s="1">
        <v>-1.2170000000000001</v>
      </c>
      <c r="L12" s="1">
        <v>-0.35599999999999998</v>
      </c>
      <c r="M12" s="1">
        <v>12.695</v>
      </c>
    </row>
    <row r="13" spans="1:13">
      <c r="A13" s="1" t="s">
        <v>86</v>
      </c>
      <c r="D13" s="1">
        <v>3</v>
      </c>
      <c r="E13" s="1" t="s">
        <v>2</v>
      </c>
      <c r="F13" s="1">
        <v>0</v>
      </c>
      <c r="G13" s="1">
        <v>0</v>
      </c>
      <c r="J13" s="1">
        <v>0.13600000000000001</v>
      </c>
      <c r="K13" s="1">
        <v>0.10199999999999999</v>
      </c>
      <c r="L13" s="1">
        <v>0.03</v>
      </c>
      <c r="M13" s="1">
        <v>0</v>
      </c>
    </row>
    <row r="14" spans="1:13">
      <c r="A14" s="1" t="s">
        <v>86</v>
      </c>
      <c r="D14" s="1">
        <v>2</v>
      </c>
      <c r="E14" s="1" t="s">
        <v>0</v>
      </c>
      <c r="F14" s="1">
        <v>0</v>
      </c>
      <c r="G14" s="1">
        <v>1E-3</v>
      </c>
      <c r="J14" s="1">
        <v>0.80100000000000005</v>
      </c>
      <c r="K14" s="1">
        <v>0.6</v>
      </c>
      <c r="L14" s="1">
        <v>8.8290000000000006</v>
      </c>
      <c r="M14" s="1">
        <v>0</v>
      </c>
    </row>
    <row r="15" spans="1:13">
      <c r="A15" s="1" t="s">
        <v>86</v>
      </c>
      <c r="D15" s="1">
        <v>2</v>
      </c>
      <c r="E15" s="1" t="s">
        <v>1</v>
      </c>
      <c r="F15" s="1">
        <v>-5.3999999999999999E-2</v>
      </c>
      <c r="G15" s="1">
        <v>-3.5000000000000003E-2</v>
      </c>
      <c r="J15" s="1">
        <v>-1.091</v>
      </c>
      <c r="K15" s="1">
        <v>-0.81699999999999995</v>
      </c>
      <c r="L15" s="1">
        <v>-0.22900000000000001</v>
      </c>
      <c r="M15" s="1">
        <v>8.4179999999999993</v>
      </c>
    </row>
    <row r="16" spans="1:13">
      <c r="A16" s="1" t="s">
        <v>86</v>
      </c>
      <c r="D16" s="1">
        <v>2</v>
      </c>
      <c r="E16" s="1" t="s">
        <v>2</v>
      </c>
      <c r="F16" s="1">
        <v>0</v>
      </c>
      <c r="G16" s="1">
        <v>0</v>
      </c>
      <c r="J16" s="1">
        <v>9.1999999999999998E-2</v>
      </c>
      <c r="K16" s="1">
        <v>6.9000000000000006E-2</v>
      </c>
      <c r="L16" s="1">
        <v>1.9E-2</v>
      </c>
      <c r="M16" s="1">
        <v>0</v>
      </c>
    </row>
    <row r="17" spans="1:13">
      <c r="A17" s="1" t="s">
        <v>86</v>
      </c>
      <c r="D17" s="1">
        <v>1</v>
      </c>
      <c r="E17" s="1" t="s">
        <v>0</v>
      </c>
      <c r="F17" s="1">
        <v>0</v>
      </c>
      <c r="G17" s="1">
        <v>0</v>
      </c>
      <c r="J17" s="1">
        <v>0.38900000000000001</v>
      </c>
      <c r="K17" s="1">
        <v>0.29099999999999998</v>
      </c>
      <c r="L17" s="1">
        <v>4.3310000000000004</v>
      </c>
      <c r="M17" s="1">
        <v>0</v>
      </c>
    </row>
    <row r="18" spans="1:13">
      <c r="A18" s="1" t="s">
        <v>86</v>
      </c>
      <c r="D18" s="1">
        <v>1</v>
      </c>
      <c r="E18" s="1" t="s">
        <v>1</v>
      </c>
      <c r="F18" s="1">
        <v>-1.7999999999999999E-2</v>
      </c>
      <c r="G18" s="1">
        <v>-1.0999999999999999E-2</v>
      </c>
      <c r="J18" s="1">
        <v>-0.53</v>
      </c>
      <c r="K18" s="1">
        <v>-0.39700000000000002</v>
      </c>
      <c r="L18" s="1">
        <v>-0.107</v>
      </c>
      <c r="M18" s="1">
        <v>4.0250000000000004</v>
      </c>
    </row>
    <row r="19" spans="1:13">
      <c r="A19" s="1" t="s">
        <v>86</v>
      </c>
      <c r="D19" s="1">
        <v>1</v>
      </c>
      <c r="E19" s="1" t="s">
        <v>2</v>
      </c>
      <c r="F19" s="1">
        <v>0</v>
      </c>
      <c r="G19" s="1">
        <v>0</v>
      </c>
      <c r="J19" s="1">
        <v>4.4999999999999998E-2</v>
      </c>
      <c r="K19" s="1">
        <v>3.3000000000000002E-2</v>
      </c>
      <c r="L19" s="1">
        <v>8.9999999999999993E-3</v>
      </c>
      <c r="M19" s="1">
        <v>0</v>
      </c>
    </row>
    <row r="20" spans="1:13">
      <c r="A20" s="1" t="s">
        <v>86</v>
      </c>
      <c r="B20" s="1">
        <v>1</v>
      </c>
      <c r="E20" s="1" t="s">
        <v>89</v>
      </c>
      <c r="H20" s="1">
        <v>0.70469999999999999</v>
      </c>
      <c r="I20" s="1">
        <v>0.70469999999999999</v>
      </c>
    </row>
    <row r="21" spans="1:13">
      <c r="A21" s="1" t="s">
        <v>86</v>
      </c>
      <c r="B21" s="1">
        <v>1</v>
      </c>
      <c r="E21" s="1" t="s">
        <v>90</v>
      </c>
      <c r="H21" s="1">
        <v>0</v>
      </c>
      <c r="I21" s="1">
        <v>81.441000000000003</v>
      </c>
    </row>
    <row r="22" spans="1:13">
      <c r="A22" s="1" t="s">
        <v>86</v>
      </c>
      <c r="B22" s="1">
        <v>1</v>
      </c>
      <c r="C22" s="1">
        <v>0.70499999999999996</v>
      </c>
      <c r="D22" s="1">
        <v>6</v>
      </c>
      <c r="E22" s="1" t="s">
        <v>0</v>
      </c>
      <c r="H22" s="35">
        <v>1.2343000000000001E-25</v>
      </c>
      <c r="I22" s="35">
        <v>-2.138E-12</v>
      </c>
    </row>
    <row r="23" spans="1:13">
      <c r="A23" s="1" t="s">
        <v>86</v>
      </c>
      <c r="B23" s="1">
        <v>1</v>
      </c>
      <c r="D23" s="1">
        <v>6</v>
      </c>
      <c r="E23" s="1" t="s">
        <v>1</v>
      </c>
      <c r="H23" s="35">
        <v>-1.324E-12</v>
      </c>
      <c r="I23" s="35">
        <v>22.939</v>
      </c>
    </row>
    <row r="24" spans="1:13">
      <c r="A24" s="1" t="s">
        <v>86</v>
      </c>
      <c r="B24" s="1">
        <v>1</v>
      </c>
      <c r="C24" s="1" t="s">
        <v>87</v>
      </c>
      <c r="D24" s="1">
        <v>6</v>
      </c>
      <c r="E24" s="1" t="s">
        <v>2</v>
      </c>
      <c r="H24" s="35">
        <v>5.8427999999999998E-27</v>
      </c>
      <c r="I24" s="35">
        <v>-1.012E-13</v>
      </c>
    </row>
    <row r="25" spans="1:13">
      <c r="A25" s="1" t="s">
        <v>86</v>
      </c>
      <c r="B25" s="1">
        <v>1</v>
      </c>
      <c r="D25" s="1">
        <v>5</v>
      </c>
      <c r="E25" s="1" t="s">
        <v>0</v>
      </c>
      <c r="H25" s="35">
        <v>1.1212999999999999E-25</v>
      </c>
      <c r="I25" s="35">
        <v>-1.942E-12</v>
      </c>
    </row>
    <row r="26" spans="1:13">
      <c r="A26" s="1" t="s">
        <v>86</v>
      </c>
      <c r="B26" s="1">
        <v>1</v>
      </c>
      <c r="D26" s="1">
        <v>5</v>
      </c>
      <c r="E26" s="1" t="s">
        <v>1</v>
      </c>
      <c r="H26" s="35">
        <v>-1.176E-12</v>
      </c>
      <c r="I26" s="35">
        <v>20.364000000000001</v>
      </c>
    </row>
    <row r="27" spans="1:13">
      <c r="A27" s="1" t="s">
        <v>86</v>
      </c>
      <c r="B27" s="1">
        <v>1</v>
      </c>
      <c r="D27" s="1">
        <v>5</v>
      </c>
      <c r="E27" s="1" t="s">
        <v>2</v>
      </c>
      <c r="H27" s="35">
        <v>5.3708000000000001E-27</v>
      </c>
      <c r="I27" s="35">
        <v>-9.304E-14</v>
      </c>
    </row>
    <row r="28" spans="1:13">
      <c r="A28" s="1" t="s">
        <v>86</v>
      </c>
      <c r="B28" s="1">
        <v>1</v>
      </c>
      <c r="D28" s="1">
        <v>4</v>
      </c>
      <c r="E28" s="1" t="s">
        <v>0</v>
      </c>
      <c r="H28" s="35">
        <v>9.2254000000000002E-26</v>
      </c>
      <c r="I28" s="35">
        <v>-1.5980000000000001E-12</v>
      </c>
    </row>
    <row r="29" spans="1:13">
      <c r="A29" s="1" t="s">
        <v>86</v>
      </c>
      <c r="B29" s="1">
        <v>1</v>
      </c>
      <c r="D29" s="1">
        <v>4</v>
      </c>
      <c r="E29" s="1" t="s">
        <v>1</v>
      </c>
      <c r="H29" s="35">
        <v>-9.5770000000000005E-13</v>
      </c>
      <c r="I29" s="35">
        <v>16.59</v>
      </c>
    </row>
    <row r="30" spans="1:13">
      <c r="A30" s="1" t="s">
        <v>86</v>
      </c>
      <c r="B30" s="1">
        <v>1</v>
      </c>
      <c r="D30" s="1">
        <v>4</v>
      </c>
      <c r="E30" s="1" t="s">
        <v>2</v>
      </c>
      <c r="H30" s="35">
        <v>4.3394000000000003E-27</v>
      </c>
      <c r="I30" s="35">
        <v>-7.5169999999999997E-14</v>
      </c>
    </row>
    <row r="31" spans="1:13">
      <c r="A31" s="1" t="s">
        <v>86</v>
      </c>
      <c r="B31" s="1">
        <v>1</v>
      </c>
      <c r="D31" s="1">
        <v>3</v>
      </c>
      <c r="E31" s="1" t="s">
        <v>0</v>
      </c>
      <c r="H31" s="35">
        <v>6.9597000000000001E-26</v>
      </c>
      <c r="I31" s="35">
        <v>-1.2059999999999999E-12</v>
      </c>
    </row>
    <row r="32" spans="1:13">
      <c r="A32" s="1" t="s">
        <v>86</v>
      </c>
      <c r="B32" s="1">
        <v>1</v>
      </c>
      <c r="D32" s="1">
        <v>3</v>
      </c>
      <c r="E32" s="1" t="s">
        <v>1</v>
      </c>
      <c r="H32" s="35">
        <v>-7.0449999999999998E-13</v>
      </c>
      <c r="I32" s="35">
        <v>12.202999999999999</v>
      </c>
    </row>
    <row r="33" spans="1:9">
      <c r="A33" s="1" t="s">
        <v>86</v>
      </c>
      <c r="B33" s="1">
        <v>1</v>
      </c>
      <c r="D33" s="1">
        <v>3</v>
      </c>
      <c r="E33" s="1" t="s">
        <v>2</v>
      </c>
      <c r="H33" s="35">
        <v>3.3225000000000002E-27</v>
      </c>
      <c r="I33" s="35">
        <v>-5.7550000000000005E-14</v>
      </c>
    </row>
    <row r="34" spans="1:9">
      <c r="A34" s="1" t="s">
        <v>86</v>
      </c>
      <c r="B34" s="1">
        <v>1</v>
      </c>
      <c r="D34" s="1">
        <v>2</v>
      </c>
      <c r="E34" s="1" t="s">
        <v>0</v>
      </c>
      <c r="H34" s="35">
        <v>4.7727000000000002E-26</v>
      </c>
      <c r="I34" s="35">
        <v>-8.267E-13</v>
      </c>
    </row>
    <row r="35" spans="1:9">
      <c r="A35" s="1" t="s">
        <v>86</v>
      </c>
      <c r="B35" s="1">
        <v>1</v>
      </c>
      <c r="D35" s="1">
        <v>2</v>
      </c>
      <c r="E35" s="1" t="s">
        <v>1</v>
      </c>
      <c r="H35" s="35">
        <v>-4.6630000000000004E-13</v>
      </c>
      <c r="I35" s="35">
        <v>8.077</v>
      </c>
    </row>
    <row r="36" spans="1:9">
      <c r="A36" s="1" t="s">
        <v>86</v>
      </c>
      <c r="B36" s="1">
        <v>1</v>
      </c>
      <c r="D36" s="1">
        <v>2</v>
      </c>
      <c r="E36" s="1" t="s">
        <v>2</v>
      </c>
      <c r="H36" s="35">
        <v>2.2995E-27</v>
      </c>
      <c r="I36" s="35">
        <v>-3.9829999999999999E-14</v>
      </c>
    </row>
    <row r="37" spans="1:9">
      <c r="A37" s="1" t="s">
        <v>86</v>
      </c>
      <c r="B37" s="1">
        <v>1</v>
      </c>
      <c r="D37" s="1">
        <v>1</v>
      </c>
      <c r="E37" s="1" t="s">
        <v>0</v>
      </c>
      <c r="H37" s="35">
        <v>2.2879000000000001E-26</v>
      </c>
      <c r="I37" s="35">
        <v>-3.9629999999999999E-13</v>
      </c>
    </row>
    <row r="38" spans="1:9">
      <c r="A38" s="1" t="s">
        <v>86</v>
      </c>
      <c r="B38" s="1">
        <v>1</v>
      </c>
      <c r="D38" s="1">
        <v>1</v>
      </c>
      <c r="E38" s="1" t="s">
        <v>1</v>
      </c>
      <c r="H38" s="35">
        <v>-2.223E-13</v>
      </c>
      <c r="I38" s="35">
        <v>3.8513999999999999</v>
      </c>
    </row>
    <row r="39" spans="1:9">
      <c r="A39" s="1" t="s">
        <v>86</v>
      </c>
      <c r="B39" s="1">
        <v>1</v>
      </c>
      <c r="D39" s="1">
        <v>1</v>
      </c>
      <c r="E39" s="1" t="s">
        <v>2</v>
      </c>
      <c r="H39" s="35">
        <v>1.0683999999999999E-27</v>
      </c>
      <c r="I39" s="35">
        <v>-1.8510000000000001E-14</v>
      </c>
    </row>
    <row r="40" spans="1:9">
      <c r="A40" s="1" t="s">
        <v>86</v>
      </c>
      <c r="B40" s="1">
        <v>2</v>
      </c>
      <c r="E40" s="1" t="s">
        <v>89</v>
      </c>
      <c r="H40" s="1">
        <v>0.69789999999999996</v>
      </c>
      <c r="I40" s="1">
        <v>0.69789999999999996</v>
      </c>
    </row>
    <row r="41" spans="1:9">
      <c r="A41" s="1" t="s">
        <v>86</v>
      </c>
      <c r="B41" s="1">
        <v>2</v>
      </c>
      <c r="E41" s="1" t="s">
        <v>90</v>
      </c>
      <c r="H41" s="1">
        <v>81.596000000000004</v>
      </c>
      <c r="I41" s="1">
        <v>0</v>
      </c>
    </row>
    <row r="42" spans="1:9">
      <c r="A42" s="1" t="s">
        <v>86</v>
      </c>
      <c r="B42" s="1">
        <v>2</v>
      </c>
      <c r="C42" s="1">
        <v>0.69799999999999995</v>
      </c>
      <c r="D42" s="1">
        <v>6</v>
      </c>
      <c r="E42" s="1" t="s">
        <v>0</v>
      </c>
      <c r="H42" s="35">
        <v>24.547999999999998</v>
      </c>
      <c r="I42" s="35">
        <v>1.5804E-12</v>
      </c>
    </row>
    <row r="43" spans="1:9">
      <c r="A43" s="1" t="s">
        <v>86</v>
      </c>
      <c r="B43" s="1">
        <v>2</v>
      </c>
      <c r="C43" s="1" t="s">
        <v>88</v>
      </c>
      <c r="D43" s="1">
        <v>6</v>
      </c>
      <c r="E43" s="1" t="s">
        <v>1</v>
      </c>
      <c r="H43" s="35">
        <v>-3.5569999999999999</v>
      </c>
      <c r="I43" s="35">
        <v>-2.2899999999999998E-13</v>
      </c>
    </row>
    <row r="44" spans="1:9">
      <c r="A44" s="1" t="s">
        <v>86</v>
      </c>
      <c r="B44" s="1">
        <v>2</v>
      </c>
      <c r="D44" s="1">
        <v>6</v>
      </c>
      <c r="E44" s="1" t="s">
        <v>2</v>
      </c>
      <c r="H44" s="35">
        <v>0.29892999999999997</v>
      </c>
      <c r="I44" s="35">
        <v>1.9245000000000001E-14</v>
      </c>
    </row>
    <row r="45" spans="1:9">
      <c r="A45" s="1" t="s">
        <v>86</v>
      </c>
      <c r="B45" s="1">
        <v>2</v>
      </c>
      <c r="D45" s="1">
        <v>5</v>
      </c>
      <c r="E45" s="1" t="s">
        <v>0</v>
      </c>
      <c r="H45" s="35">
        <v>22.132999999999999</v>
      </c>
      <c r="I45" s="35">
        <v>1.4248999999999999E-12</v>
      </c>
    </row>
    <row r="46" spans="1:9">
      <c r="A46" s="1" t="s">
        <v>86</v>
      </c>
      <c r="B46" s="1">
        <v>2</v>
      </c>
      <c r="D46" s="1">
        <v>5</v>
      </c>
      <c r="E46" s="1" t="s">
        <v>1</v>
      </c>
      <c r="H46" s="35">
        <v>-3.157</v>
      </c>
      <c r="I46" s="35">
        <v>-2.033E-13</v>
      </c>
    </row>
    <row r="47" spans="1:9">
      <c r="A47" s="1" t="s">
        <v>86</v>
      </c>
      <c r="B47" s="1">
        <v>2</v>
      </c>
      <c r="D47" s="1">
        <v>5</v>
      </c>
      <c r="E47" s="1" t="s">
        <v>2</v>
      </c>
      <c r="H47" s="35">
        <v>0.26530999999999999</v>
      </c>
      <c r="I47" s="35">
        <v>1.7081000000000001E-14</v>
      </c>
    </row>
    <row r="48" spans="1:9">
      <c r="A48" s="1" t="s">
        <v>86</v>
      </c>
      <c r="B48" s="1">
        <v>2</v>
      </c>
      <c r="D48" s="1">
        <v>4</v>
      </c>
      <c r="E48" s="1" t="s">
        <v>0</v>
      </c>
      <c r="H48" s="35">
        <v>18.337</v>
      </c>
      <c r="I48" s="35">
        <v>1.1805000000000001E-12</v>
      </c>
    </row>
    <row r="49" spans="1:9">
      <c r="A49" s="1" t="s">
        <v>86</v>
      </c>
      <c r="B49" s="1">
        <v>2</v>
      </c>
      <c r="D49" s="1">
        <v>4</v>
      </c>
      <c r="E49" s="1" t="s">
        <v>1</v>
      </c>
      <c r="H49" s="35">
        <v>-2.5640000000000001</v>
      </c>
      <c r="I49" s="35">
        <v>-1.651E-13</v>
      </c>
    </row>
    <row r="50" spans="1:9">
      <c r="A50" s="1" t="s">
        <v>86</v>
      </c>
      <c r="B50" s="1">
        <v>2</v>
      </c>
      <c r="D50" s="1">
        <v>4</v>
      </c>
      <c r="E50" s="1" t="s">
        <v>2</v>
      </c>
      <c r="H50" s="35">
        <v>0.21546999999999999</v>
      </c>
      <c r="I50" s="35">
        <v>1.3872E-14</v>
      </c>
    </row>
    <row r="51" spans="1:9">
      <c r="A51" s="1" t="s">
        <v>86</v>
      </c>
      <c r="B51" s="1">
        <v>2</v>
      </c>
      <c r="D51" s="1">
        <v>3</v>
      </c>
      <c r="E51" s="1" t="s">
        <v>0</v>
      </c>
      <c r="H51" s="35">
        <v>13.747999999999999</v>
      </c>
      <c r="I51" s="35">
        <v>8.8510000000000004E-13</v>
      </c>
    </row>
    <row r="52" spans="1:9">
      <c r="A52" s="1" t="s">
        <v>86</v>
      </c>
      <c r="B52" s="1">
        <v>2</v>
      </c>
      <c r="D52" s="1">
        <v>3</v>
      </c>
      <c r="E52" s="1" t="s">
        <v>1</v>
      </c>
      <c r="H52" s="35">
        <v>-1.881</v>
      </c>
      <c r="I52" s="35">
        <v>-1.2110000000000001E-13</v>
      </c>
    </row>
    <row r="53" spans="1:9">
      <c r="A53" s="1" t="s">
        <v>86</v>
      </c>
      <c r="B53" s="1">
        <v>2</v>
      </c>
      <c r="D53" s="1">
        <v>3</v>
      </c>
      <c r="E53" s="1" t="s">
        <v>2</v>
      </c>
      <c r="H53" s="35">
        <v>0.15803</v>
      </c>
      <c r="I53" s="35">
        <v>1.0174E-14</v>
      </c>
    </row>
    <row r="54" spans="1:9">
      <c r="A54" s="1" t="s">
        <v>86</v>
      </c>
      <c r="B54" s="1">
        <v>2</v>
      </c>
      <c r="D54" s="1">
        <v>2</v>
      </c>
      <c r="E54" s="1" t="s">
        <v>0</v>
      </c>
      <c r="H54" s="35">
        <v>9.3002000000000002</v>
      </c>
      <c r="I54" s="35">
        <v>5.9874000000000003E-13</v>
      </c>
    </row>
    <row r="55" spans="1:9">
      <c r="A55" s="1" t="s">
        <v>86</v>
      </c>
      <c r="B55" s="1">
        <v>2</v>
      </c>
      <c r="D55" s="1">
        <v>2</v>
      </c>
      <c r="E55" s="1" t="s">
        <v>1</v>
      </c>
      <c r="H55" s="35">
        <v>-1.252</v>
      </c>
      <c r="I55" s="35">
        <v>-8.0579999999999996E-14</v>
      </c>
    </row>
    <row r="56" spans="1:9">
      <c r="A56" s="1" t="s">
        <v>86</v>
      </c>
      <c r="B56" s="1">
        <v>2</v>
      </c>
      <c r="D56" s="1">
        <v>2</v>
      </c>
      <c r="E56" s="1" t="s">
        <v>2</v>
      </c>
      <c r="H56" s="35">
        <v>0.10518</v>
      </c>
      <c r="I56" s="35">
        <v>6.7712000000000001E-15</v>
      </c>
    </row>
    <row r="57" spans="1:9">
      <c r="A57" s="1" t="s">
        <v>86</v>
      </c>
      <c r="B57" s="1">
        <v>2</v>
      </c>
      <c r="D57" s="1">
        <v>1</v>
      </c>
      <c r="E57" s="1" t="s">
        <v>0</v>
      </c>
      <c r="H57" s="35">
        <v>4.5529000000000002</v>
      </c>
      <c r="I57" s="35">
        <v>2.9312000000000002E-13</v>
      </c>
    </row>
    <row r="58" spans="1:9">
      <c r="A58" s="1" t="s">
        <v>86</v>
      </c>
      <c r="B58" s="1">
        <v>2</v>
      </c>
      <c r="D58" s="1">
        <v>1</v>
      </c>
      <c r="E58" s="1" t="s">
        <v>1</v>
      </c>
      <c r="H58" s="35">
        <v>-0.60299999999999998</v>
      </c>
      <c r="I58" s="35">
        <v>-3.8819999999999999E-14</v>
      </c>
    </row>
    <row r="59" spans="1:9">
      <c r="A59" s="1" t="s">
        <v>86</v>
      </c>
      <c r="B59" s="1">
        <v>2</v>
      </c>
      <c r="D59" s="1">
        <v>1</v>
      </c>
      <c r="E59" s="1" t="s">
        <v>2</v>
      </c>
      <c r="H59" s="35">
        <v>5.0675999999999999E-2</v>
      </c>
      <c r="I59" s="35">
        <v>3.2625000000000001E-15</v>
      </c>
    </row>
    <row r="60" spans="1:9">
      <c r="A60" s="1" t="s">
        <v>86</v>
      </c>
      <c r="B60" s="1">
        <v>3</v>
      </c>
      <c r="E60" s="1" t="s">
        <v>89</v>
      </c>
      <c r="H60" s="1">
        <v>0.62409999999999999</v>
      </c>
      <c r="I60" s="1">
        <v>0.62409999999999999</v>
      </c>
    </row>
    <row r="61" spans="1:9">
      <c r="A61" s="1" t="s">
        <v>86</v>
      </c>
      <c r="B61" s="1">
        <v>3</v>
      </c>
      <c r="E61" s="1" t="s">
        <v>90</v>
      </c>
      <c r="H61" s="1">
        <v>1.4830000000000001</v>
      </c>
      <c r="I61" s="1">
        <v>0</v>
      </c>
    </row>
    <row r="62" spans="1:9">
      <c r="A62" s="1" t="s">
        <v>86</v>
      </c>
      <c r="B62" s="1">
        <v>3</v>
      </c>
      <c r="C62" s="1">
        <v>0.624</v>
      </c>
      <c r="D62" s="1">
        <v>6</v>
      </c>
      <c r="E62" s="1" t="s">
        <v>0</v>
      </c>
      <c r="H62" s="35">
        <v>-1.8979999999999999</v>
      </c>
      <c r="I62" s="35">
        <v>5.3148999999999999E-13</v>
      </c>
    </row>
    <row r="63" spans="1:9">
      <c r="A63" s="1" t="s">
        <v>86</v>
      </c>
      <c r="B63" s="1">
        <v>3</v>
      </c>
      <c r="D63" s="1">
        <v>6</v>
      </c>
      <c r="E63" s="1" t="s">
        <v>1</v>
      </c>
      <c r="H63" s="35">
        <v>3.1627000000000001</v>
      </c>
      <c r="I63" s="35">
        <v>-8.8550000000000001E-13</v>
      </c>
    </row>
    <row r="64" spans="1:9">
      <c r="A64" s="1" t="s">
        <v>86</v>
      </c>
      <c r="B64" s="1">
        <v>3</v>
      </c>
      <c r="D64" s="1">
        <v>6</v>
      </c>
      <c r="E64" s="1" t="s">
        <v>2</v>
      </c>
      <c r="H64" s="35">
        <v>-0.26579999999999998</v>
      </c>
      <c r="I64" s="35">
        <v>7.4409999999999995E-14</v>
      </c>
    </row>
    <row r="65" spans="1:9">
      <c r="A65" s="1" t="s">
        <v>86</v>
      </c>
      <c r="B65" s="1">
        <v>3</v>
      </c>
      <c r="D65" s="1">
        <v>5</v>
      </c>
      <c r="E65" s="1" t="s">
        <v>0</v>
      </c>
      <c r="H65" s="35">
        <v>-1.696</v>
      </c>
      <c r="I65" s="35">
        <v>4.7484000000000002E-13</v>
      </c>
    </row>
    <row r="66" spans="1:9">
      <c r="A66" s="1" t="s">
        <v>86</v>
      </c>
      <c r="B66" s="1">
        <v>3</v>
      </c>
      <c r="D66" s="1">
        <v>5</v>
      </c>
      <c r="E66" s="1" t="s">
        <v>1</v>
      </c>
      <c r="H66" s="35">
        <v>2.8380000000000001</v>
      </c>
      <c r="I66" s="35">
        <v>-7.9459999999999997E-13</v>
      </c>
    </row>
    <row r="67" spans="1:9">
      <c r="A67" s="1" t="s">
        <v>86</v>
      </c>
      <c r="B67" s="1">
        <v>3</v>
      </c>
      <c r="D67" s="1">
        <v>5</v>
      </c>
      <c r="E67" s="1" t="s">
        <v>2</v>
      </c>
      <c r="H67" s="35">
        <v>-0.23849999999999999</v>
      </c>
      <c r="I67" s="35">
        <v>6.6770999999999999E-14</v>
      </c>
    </row>
    <row r="68" spans="1:9">
      <c r="A68" s="1" t="s">
        <v>86</v>
      </c>
      <c r="B68" s="1">
        <v>3</v>
      </c>
      <c r="D68" s="1">
        <v>4</v>
      </c>
      <c r="E68" s="1" t="s">
        <v>0</v>
      </c>
      <c r="H68" s="35">
        <v>-1.3859999999999999</v>
      </c>
      <c r="I68" s="35">
        <v>3.8791999999999998E-13</v>
      </c>
    </row>
    <row r="69" spans="1:9">
      <c r="A69" s="1" t="s">
        <v>86</v>
      </c>
      <c r="B69" s="1">
        <v>3</v>
      </c>
      <c r="D69" s="1">
        <v>4</v>
      </c>
      <c r="E69" s="1" t="s">
        <v>1</v>
      </c>
      <c r="H69" s="35">
        <v>2.3313999999999999</v>
      </c>
      <c r="I69" s="35">
        <v>-6.5270000000000004E-13</v>
      </c>
    </row>
    <row r="70" spans="1:9">
      <c r="A70" s="1" t="s">
        <v>86</v>
      </c>
      <c r="B70" s="1">
        <v>3</v>
      </c>
      <c r="D70" s="1">
        <v>4</v>
      </c>
      <c r="E70" s="1" t="s">
        <v>2</v>
      </c>
      <c r="H70" s="35">
        <v>-0.19589999999999999</v>
      </c>
      <c r="I70" s="35">
        <v>5.4850999999999998E-14</v>
      </c>
    </row>
    <row r="71" spans="1:9">
      <c r="A71" s="1" t="s">
        <v>86</v>
      </c>
      <c r="B71" s="1">
        <v>3</v>
      </c>
      <c r="D71" s="1">
        <v>3</v>
      </c>
      <c r="E71" s="1" t="s">
        <v>0</v>
      </c>
      <c r="H71" s="35">
        <v>-1.0209999999999999</v>
      </c>
      <c r="I71" s="35">
        <v>2.8584000000000002E-13</v>
      </c>
    </row>
    <row r="72" spans="1:9">
      <c r="A72" s="1" t="s">
        <v>86</v>
      </c>
      <c r="B72" s="1">
        <v>3</v>
      </c>
      <c r="D72" s="1">
        <v>3</v>
      </c>
      <c r="E72" s="1" t="s">
        <v>1</v>
      </c>
      <c r="H72" s="35">
        <v>1.7284999999999999</v>
      </c>
      <c r="I72" s="35">
        <v>-4.8389999999999999E-13</v>
      </c>
    </row>
    <row r="73" spans="1:9">
      <c r="A73" s="1" t="s">
        <v>86</v>
      </c>
      <c r="B73" s="1">
        <v>3</v>
      </c>
      <c r="D73" s="1">
        <v>3</v>
      </c>
      <c r="E73" s="1" t="s">
        <v>2</v>
      </c>
      <c r="H73" s="35">
        <v>-0.1452</v>
      </c>
      <c r="I73" s="35">
        <v>4.0665999999999999E-14</v>
      </c>
    </row>
    <row r="74" spans="1:9">
      <c r="A74" s="1" t="s">
        <v>86</v>
      </c>
      <c r="B74" s="1">
        <v>3</v>
      </c>
      <c r="D74" s="1">
        <v>2</v>
      </c>
      <c r="E74" s="1" t="s">
        <v>0</v>
      </c>
      <c r="H74" s="35">
        <v>-0.68220000000000003</v>
      </c>
      <c r="I74" s="35">
        <v>1.9099999999999999E-13</v>
      </c>
    </row>
    <row r="75" spans="1:9">
      <c r="A75" s="1" t="s">
        <v>86</v>
      </c>
      <c r="B75" s="1">
        <v>3</v>
      </c>
      <c r="D75" s="1">
        <v>2</v>
      </c>
      <c r="E75" s="1" t="s">
        <v>1</v>
      </c>
      <c r="H75" s="35">
        <v>1.1603000000000001</v>
      </c>
      <c r="I75" s="35">
        <v>-3.2490000000000001E-13</v>
      </c>
    </row>
    <row r="76" spans="1:9">
      <c r="A76" s="1" t="s">
        <v>86</v>
      </c>
      <c r="B76" s="1">
        <v>3</v>
      </c>
      <c r="D76" s="1">
        <v>2</v>
      </c>
      <c r="E76" s="1" t="s">
        <v>2</v>
      </c>
      <c r="H76" s="35">
        <v>-9.7509999999999999E-2</v>
      </c>
      <c r="I76" s="35">
        <v>2.7300000000000001E-14</v>
      </c>
    </row>
    <row r="77" spans="1:9">
      <c r="A77" s="1" t="s">
        <v>86</v>
      </c>
      <c r="B77" s="1">
        <v>3</v>
      </c>
      <c r="D77" s="1">
        <v>1</v>
      </c>
      <c r="E77" s="1" t="s">
        <v>0</v>
      </c>
      <c r="H77" s="35">
        <v>-0.3296</v>
      </c>
      <c r="I77" s="35">
        <v>9.2286000000000004E-14</v>
      </c>
    </row>
    <row r="78" spans="1:9">
      <c r="A78" s="1" t="s">
        <v>86</v>
      </c>
      <c r="B78" s="1">
        <v>3</v>
      </c>
      <c r="D78" s="1">
        <v>1</v>
      </c>
      <c r="E78" s="1" t="s">
        <v>1</v>
      </c>
      <c r="H78" s="35">
        <v>0.56320000000000003</v>
      </c>
      <c r="I78" s="35">
        <v>-1.577E-13</v>
      </c>
    </row>
    <row r="79" spans="1:9">
      <c r="A79" s="1" t="s">
        <v>86</v>
      </c>
      <c r="B79" s="1">
        <v>3</v>
      </c>
      <c r="D79" s="1">
        <v>1</v>
      </c>
      <c r="E79" s="1" t="s">
        <v>2</v>
      </c>
      <c r="H79" s="35">
        <v>-4.7329999999999997E-2</v>
      </c>
      <c r="I79" s="35">
        <v>1.3251E-14</v>
      </c>
    </row>
    <row r="80" spans="1:9">
      <c r="A80" s="1" t="s">
        <v>86</v>
      </c>
      <c r="B80" s="1">
        <v>4</v>
      </c>
      <c r="E80" s="1" t="s">
        <v>89</v>
      </c>
      <c r="H80" s="1">
        <v>0.23699999999999999</v>
      </c>
      <c r="I80" s="1">
        <v>0.23699999999999999</v>
      </c>
    </row>
    <row r="81" spans="1:9">
      <c r="A81" s="1" t="s">
        <v>86</v>
      </c>
      <c r="B81" s="1">
        <v>4</v>
      </c>
      <c r="E81" s="1" t="s">
        <v>90</v>
      </c>
      <c r="H81" s="1">
        <v>11.414999999999999</v>
      </c>
      <c r="I81" s="1">
        <v>0</v>
      </c>
    </row>
    <row r="82" spans="1:9">
      <c r="A82" s="1" t="s">
        <v>86</v>
      </c>
      <c r="B82" s="1">
        <v>4</v>
      </c>
      <c r="C82" s="1">
        <v>0.23699999999999999</v>
      </c>
      <c r="D82" s="1">
        <v>6</v>
      </c>
      <c r="E82" s="1" t="s">
        <v>0</v>
      </c>
      <c r="H82" s="35">
        <v>-1.167</v>
      </c>
      <c r="I82" s="35">
        <v>2.8418000000000001E-14</v>
      </c>
    </row>
    <row r="83" spans="1:9">
      <c r="A83" s="1" t="s">
        <v>86</v>
      </c>
      <c r="B83" s="1">
        <v>4</v>
      </c>
      <c r="D83" s="1">
        <v>6</v>
      </c>
      <c r="E83" s="1" t="s">
        <v>1</v>
      </c>
      <c r="H83" s="35">
        <v>0.15422</v>
      </c>
      <c r="I83" s="35">
        <v>-3.7570000000000001E-15</v>
      </c>
    </row>
    <row r="84" spans="1:9">
      <c r="A84" s="1" t="s">
        <v>86</v>
      </c>
      <c r="B84" s="1">
        <v>4</v>
      </c>
      <c r="D84" s="1">
        <v>6</v>
      </c>
      <c r="E84" s="1" t="s">
        <v>2</v>
      </c>
      <c r="H84" s="35">
        <v>-1.2959999999999999E-2</v>
      </c>
      <c r="I84" s="35">
        <v>3.1571999999999998E-16</v>
      </c>
    </row>
    <row r="85" spans="1:9">
      <c r="A85" s="1" t="s">
        <v>86</v>
      </c>
      <c r="B85" s="1">
        <v>4</v>
      </c>
      <c r="D85" s="1">
        <v>5</v>
      </c>
      <c r="E85" s="1" t="s">
        <v>0</v>
      </c>
      <c r="H85" s="35">
        <v>-0.41880000000000001</v>
      </c>
      <c r="I85" s="35">
        <v>1.0202E-14</v>
      </c>
    </row>
    <row r="86" spans="1:9">
      <c r="A86" s="1" t="s">
        <v>86</v>
      </c>
      <c r="B86" s="1">
        <v>4</v>
      </c>
      <c r="D86" s="1">
        <v>5</v>
      </c>
      <c r="E86" s="1" t="s">
        <v>1</v>
      </c>
      <c r="H86" s="35">
        <v>4.9683999999999999E-2</v>
      </c>
      <c r="I86" s="35">
        <v>-1.2099999999999999E-15</v>
      </c>
    </row>
    <row r="87" spans="1:9">
      <c r="A87" s="1" t="s">
        <v>86</v>
      </c>
      <c r="B87" s="1">
        <v>4</v>
      </c>
      <c r="D87" s="1">
        <v>5</v>
      </c>
      <c r="E87" s="1" t="s">
        <v>2</v>
      </c>
      <c r="H87" s="35">
        <v>-4.1749999999999999E-3</v>
      </c>
      <c r="I87" s="35">
        <v>1.0171E-16</v>
      </c>
    </row>
    <row r="88" spans="1:9">
      <c r="A88" s="1" t="s">
        <v>86</v>
      </c>
      <c r="B88" s="1">
        <v>4</v>
      </c>
      <c r="D88" s="1">
        <v>4</v>
      </c>
      <c r="E88" s="1" t="s">
        <v>0</v>
      </c>
      <c r="H88" s="35">
        <v>0.50653999999999999</v>
      </c>
      <c r="I88" s="35">
        <v>-1.2339999999999999E-14</v>
      </c>
    </row>
    <row r="89" spans="1:9">
      <c r="A89" s="1" t="s">
        <v>86</v>
      </c>
      <c r="B89" s="1">
        <v>4</v>
      </c>
      <c r="D89" s="1">
        <v>4</v>
      </c>
      <c r="E89" s="1" t="s">
        <v>1</v>
      </c>
      <c r="H89" s="35">
        <v>-7.5289999999999996E-2</v>
      </c>
      <c r="I89" s="35">
        <v>1.8341E-15</v>
      </c>
    </row>
    <row r="90" spans="1:9">
      <c r="A90" s="1" t="s">
        <v>86</v>
      </c>
      <c r="B90" s="1">
        <v>4</v>
      </c>
      <c r="D90" s="1">
        <v>4</v>
      </c>
      <c r="E90" s="1" t="s">
        <v>2</v>
      </c>
      <c r="H90" s="35">
        <v>6.3265999999999999E-3</v>
      </c>
      <c r="I90" s="35">
        <v>-1.541E-16</v>
      </c>
    </row>
    <row r="91" spans="1:9">
      <c r="A91" s="1" t="s">
        <v>86</v>
      </c>
      <c r="B91" s="1">
        <v>4</v>
      </c>
      <c r="D91" s="1">
        <v>3</v>
      </c>
      <c r="E91" s="1" t="s">
        <v>0</v>
      </c>
      <c r="H91" s="35">
        <v>1.1138999999999999</v>
      </c>
      <c r="I91" s="35">
        <v>-2.7139999999999998E-14</v>
      </c>
    </row>
    <row r="92" spans="1:9">
      <c r="A92" s="1" t="s">
        <v>86</v>
      </c>
      <c r="B92" s="1">
        <v>4</v>
      </c>
      <c r="D92" s="1">
        <v>3</v>
      </c>
      <c r="E92" s="1" t="s">
        <v>1</v>
      </c>
      <c r="H92" s="35">
        <v>-0.1535</v>
      </c>
      <c r="I92" s="35">
        <v>3.7391000000000004E-15</v>
      </c>
    </row>
    <row r="93" spans="1:9">
      <c r="A93" s="1" t="s">
        <v>86</v>
      </c>
      <c r="B93" s="1">
        <v>4</v>
      </c>
      <c r="D93" s="1">
        <v>3</v>
      </c>
      <c r="E93" s="1" t="s">
        <v>2</v>
      </c>
      <c r="H93" s="35">
        <v>1.2898E-2</v>
      </c>
      <c r="I93" s="35">
        <v>-3.1420000000000001E-16</v>
      </c>
    </row>
    <row r="94" spans="1:9">
      <c r="A94" s="1" t="s">
        <v>86</v>
      </c>
      <c r="B94" s="1">
        <v>4</v>
      </c>
      <c r="D94" s="1">
        <v>2</v>
      </c>
      <c r="E94" s="1" t="s">
        <v>0</v>
      </c>
      <c r="H94" s="35">
        <v>1.1357999999999999</v>
      </c>
      <c r="I94" s="35">
        <v>-2.767E-14</v>
      </c>
    </row>
    <row r="95" spans="1:9">
      <c r="A95" s="1" t="s">
        <v>86</v>
      </c>
      <c r="B95" s="1">
        <v>4</v>
      </c>
      <c r="D95" s="1">
        <v>2</v>
      </c>
      <c r="E95" s="1" t="s">
        <v>1</v>
      </c>
      <c r="H95" s="35">
        <v>-0.15260000000000001</v>
      </c>
      <c r="I95" s="35">
        <v>3.7185E-15</v>
      </c>
    </row>
    <row r="96" spans="1:9">
      <c r="A96" s="1" t="s">
        <v>86</v>
      </c>
      <c r="B96" s="1">
        <v>4</v>
      </c>
      <c r="D96" s="1">
        <v>2</v>
      </c>
      <c r="E96" s="1" t="s">
        <v>2</v>
      </c>
      <c r="H96" s="35">
        <v>1.2827E-2</v>
      </c>
      <c r="I96" s="35">
        <v>-3.125E-16</v>
      </c>
    </row>
    <row r="97" spans="1:9">
      <c r="A97" s="1" t="s">
        <v>86</v>
      </c>
      <c r="B97" s="1">
        <v>4</v>
      </c>
      <c r="D97" s="1">
        <v>1</v>
      </c>
      <c r="E97" s="1" t="s">
        <v>0</v>
      </c>
      <c r="H97" s="35">
        <v>0.69060999999999995</v>
      </c>
      <c r="I97" s="35">
        <v>-1.6820000000000001E-14</v>
      </c>
    </row>
    <row r="98" spans="1:9">
      <c r="A98" s="1" t="s">
        <v>86</v>
      </c>
      <c r="B98" s="1">
        <v>4</v>
      </c>
      <c r="D98" s="1">
        <v>1</v>
      </c>
      <c r="E98" s="1" t="s">
        <v>1</v>
      </c>
      <c r="H98" s="35">
        <v>-9.1770000000000004E-2</v>
      </c>
      <c r="I98" s="35">
        <v>2.2355999999999999E-15</v>
      </c>
    </row>
    <row r="99" spans="1:9">
      <c r="A99" s="1" t="s">
        <v>86</v>
      </c>
      <c r="B99" s="1">
        <v>4</v>
      </c>
      <c r="D99" s="1">
        <v>1</v>
      </c>
      <c r="E99" s="1" t="s">
        <v>2</v>
      </c>
      <c r="H99" s="35">
        <v>7.7115999999999999E-3</v>
      </c>
      <c r="I99" s="35">
        <v>-1.8790000000000001E-16</v>
      </c>
    </row>
    <row r="100" spans="1:9">
      <c r="A100" s="1" t="s">
        <v>86</v>
      </c>
      <c r="B100" s="1">
        <v>5</v>
      </c>
      <c r="E100" s="1" t="s">
        <v>89</v>
      </c>
      <c r="H100" s="1">
        <v>0.23449999999999999</v>
      </c>
      <c r="I100" s="1">
        <v>0.23449999999999999</v>
      </c>
    </row>
    <row r="101" spans="1:9">
      <c r="A101" s="1" t="s">
        <v>86</v>
      </c>
      <c r="B101" s="1">
        <v>5</v>
      </c>
      <c r="E101" s="1" t="s">
        <v>90</v>
      </c>
      <c r="H101" s="1">
        <v>0</v>
      </c>
      <c r="I101" s="1">
        <v>12.943</v>
      </c>
    </row>
    <row r="102" spans="1:9">
      <c r="A102" s="1" t="s">
        <v>86</v>
      </c>
      <c r="B102" s="1">
        <v>5</v>
      </c>
      <c r="C102" s="1">
        <v>0.23499999999999999</v>
      </c>
      <c r="D102" s="1">
        <v>6</v>
      </c>
      <c r="E102" s="1" t="s">
        <v>0</v>
      </c>
      <c r="H102" s="35">
        <v>-6.2290000000000004E-28</v>
      </c>
      <c r="I102" s="35">
        <v>-2.6649999999999999E-14</v>
      </c>
    </row>
    <row r="103" spans="1:9">
      <c r="A103" s="1" t="s">
        <v>86</v>
      </c>
      <c r="B103" s="1">
        <v>5</v>
      </c>
      <c r="D103" s="1">
        <v>6</v>
      </c>
      <c r="E103" s="1" t="s">
        <v>1</v>
      </c>
      <c r="H103" s="35">
        <v>-2.57E-14</v>
      </c>
      <c r="I103" s="35">
        <v>-1.099</v>
      </c>
    </row>
    <row r="104" spans="1:9">
      <c r="A104" s="1" t="s">
        <v>86</v>
      </c>
      <c r="B104" s="1">
        <v>5</v>
      </c>
      <c r="D104" s="1">
        <v>6</v>
      </c>
      <c r="E104" s="1" t="s">
        <v>2</v>
      </c>
      <c r="H104" s="35">
        <v>4.0192E-30</v>
      </c>
      <c r="I104" s="35">
        <v>1.7193999999999999E-16</v>
      </c>
    </row>
    <row r="105" spans="1:9">
      <c r="A105" s="1" t="s">
        <v>86</v>
      </c>
      <c r="B105" s="1">
        <v>5</v>
      </c>
      <c r="D105" s="1">
        <v>5</v>
      </c>
      <c r="E105" s="1" t="s">
        <v>0</v>
      </c>
      <c r="H105" s="35">
        <v>-2.1430000000000002E-28</v>
      </c>
      <c r="I105" s="35">
        <v>-9.1669999999999993E-15</v>
      </c>
    </row>
    <row r="106" spans="1:9">
      <c r="A106" s="1" t="s">
        <v>86</v>
      </c>
      <c r="B106" s="1">
        <v>5</v>
      </c>
      <c r="D106" s="1">
        <v>5</v>
      </c>
      <c r="E106" s="1" t="s">
        <v>1</v>
      </c>
      <c r="H106" s="35">
        <v>-8.4440000000000007E-15</v>
      </c>
      <c r="I106" s="35">
        <v>-0.36130000000000001</v>
      </c>
    </row>
    <row r="107" spans="1:9">
      <c r="A107" s="1" t="s">
        <v>86</v>
      </c>
      <c r="B107" s="1">
        <v>5</v>
      </c>
      <c r="D107" s="1">
        <v>5</v>
      </c>
      <c r="E107" s="1" t="s">
        <v>2</v>
      </c>
      <c r="H107" s="35">
        <v>2.0893999999999999E-30</v>
      </c>
      <c r="I107" s="35">
        <v>8.9387999999999999E-17</v>
      </c>
    </row>
    <row r="108" spans="1:9">
      <c r="A108" s="1" t="s">
        <v>86</v>
      </c>
      <c r="B108" s="1">
        <v>5</v>
      </c>
      <c r="D108" s="1">
        <v>4</v>
      </c>
      <c r="E108" s="1" t="s">
        <v>0</v>
      </c>
      <c r="H108" s="35">
        <v>2.7414E-28</v>
      </c>
      <c r="I108" s="35">
        <v>1.1728E-14</v>
      </c>
    </row>
    <row r="109" spans="1:9">
      <c r="A109" s="1" t="s">
        <v>86</v>
      </c>
      <c r="B109" s="1">
        <v>5</v>
      </c>
      <c r="D109" s="1">
        <v>4</v>
      </c>
      <c r="E109" s="1" t="s">
        <v>1</v>
      </c>
      <c r="H109" s="35">
        <v>1.2108E-14</v>
      </c>
      <c r="I109" s="35">
        <v>0.51797000000000004</v>
      </c>
    </row>
    <row r="110" spans="1:9">
      <c r="A110" s="1" t="s">
        <v>86</v>
      </c>
      <c r="B110" s="1">
        <v>5</v>
      </c>
      <c r="D110" s="1">
        <v>4</v>
      </c>
      <c r="E110" s="1" t="s">
        <v>2</v>
      </c>
      <c r="H110" s="35">
        <v>-4.6129999999999997E-31</v>
      </c>
      <c r="I110" s="35">
        <v>-1.9729999999999999E-17</v>
      </c>
    </row>
    <row r="111" spans="1:9">
      <c r="A111" s="1" t="s">
        <v>86</v>
      </c>
      <c r="B111" s="1">
        <v>5</v>
      </c>
      <c r="D111" s="1">
        <v>3</v>
      </c>
      <c r="E111" s="1" t="s">
        <v>0</v>
      </c>
      <c r="H111" s="35">
        <v>5.9412000000000001E-28</v>
      </c>
      <c r="I111" s="35">
        <v>2.5417000000000001E-14</v>
      </c>
    </row>
    <row r="112" spans="1:9">
      <c r="A112" s="1" t="s">
        <v>86</v>
      </c>
      <c r="B112" s="1">
        <v>5</v>
      </c>
      <c r="D112" s="1">
        <v>3</v>
      </c>
      <c r="E112" s="1" t="s">
        <v>1</v>
      </c>
      <c r="H112" s="35">
        <v>2.5113999999999999E-14</v>
      </c>
      <c r="I112" s="35">
        <v>1.0744</v>
      </c>
    </row>
    <row r="113" spans="1:9">
      <c r="A113" s="1" t="s">
        <v>86</v>
      </c>
      <c r="B113" s="1">
        <v>5</v>
      </c>
      <c r="D113" s="1">
        <v>3</v>
      </c>
      <c r="E113" s="1" t="s">
        <v>2</v>
      </c>
      <c r="H113" s="35">
        <v>-2.357E-30</v>
      </c>
      <c r="I113" s="35">
        <v>-1.0080000000000001E-16</v>
      </c>
    </row>
    <row r="114" spans="1:9">
      <c r="A114" s="1" t="s">
        <v>86</v>
      </c>
      <c r="B114" s="1">
        <v>5</v>
      </c>
      <c r="D114" s="1">
        <v>2</v>
      </c>
      <c r="E114" s="1" t="s">
        <v>0</v>
      </c>
      <c r="H114" s="35">
        <v>5.9594000000000002E-28</v>
      </c>
      <c r="I114" s="35">
        <v>2.5495E-14</v>
      </c>
    </row>
    <row r="115" spans="1:9">
      <c r="A115" s="1" t="s">
        <v>86</v>
      </c>
      <c r="B115" s="1">
        <v>5</v>
      </c>
      <c r="D115" s="1">
        <v>2</v>
      </c>
      <c r="E115" s="1" t="s">
        <v>1</v>
      </c>
      <c r="H115" s="35">
        <v>2.5154000000000001E-14</v>
      </c>
      <c r="I115" s="35">
        <v>1.0761000000000001</v>
      </c>
    </row>
    <row r="116" spans="1:9">
      <c r="A116" s="1" t="s">
        <v>86</v>
      </c>
      <c r="B116" s="1">
        <v>5</v>
      </c>
      <c r="D116" s="1">
        <v>2</v>
      </c>
      <c r="E116" s="1" t="s">
        <v>2</v>
      </c>
      <c r="H116" s="35">
        <v>-3.613E-30</v>
      </c>
      <c r="I116" s="35">
        <v>-1.545E-16</v>
      </c>
    </row>
    <row r="117" spans="1:9">
      <c r="A117" s="1" t="s">
        <v>86</v>
      </c>
      <c r="B117" s="1">
        <v>5</v>
      </c>
      <c r="D117" s="1">
        <v>1</v>
      </c>
      <c r="E117" s="1" t="s">
        <v>0</v>
      </c>
      <c r="H117" s="35">
        <v>3.6221999999999999E-28</v>
      </c>
      <c r="I117" s="35">
        <v>1.5496000000000001E-14</v>
      </c>
    </row>
    <row r="118" spans="1:9">
      <c r="A118" s="1" t="s">
        <v>86</v>
      </c>
      <c r="B118" s="1">
        <v>5</v>
      </c>
      <c r="D118" s="1">
        <v>1</v>
      </c>
      <c r="E118" s="1" t="s">
        <v>1</v>
      </c>
      <c r="H118" s="35">
        <v>1.5093000000000001E-14</v>
      </c>
      <c r="I118" s="35">
        <v>0.64568999999999999</v>
      </c>
    </row>
    <row r="119" spans="1:9">
      <c r="A119" s="1" t="s">
        <v>86</v>
      </c>
      <c r="B119" s="1">
        <v>5</v>
      </c>
      <c r="D119" s="1">
        <v>1</v>
      </c>
      <c r="E119" s="1" t="s">
        <v>2</v>
      </c>
      <c r="H119" s="35">
        <v>-2.5509999999999999E-30</v>
      </c>
      <c r="I119" s="35">
        <v>-1.091E-16</v>
      </c>
    </row>
    <row r="120" spans="1:9">
      <c r="A120" s="1" t="s">
        <v>86</v>
      </c>
      <c r="B120" s="1">
        <v>6</v>
      </c>
      <c r="E120" s="1" t="s">
        <v>89</v>
      </c>
      <c r="H120" s="1">
        <v>0.21210000000000001</v>
      </c>
      <c r="I120" s="1">
        <v>0.21210000000000001</v>
      </c>
    </row>
    <row r="121" spans="1:9">
      <c r="A121" s="1" t="s">
        <v>86</v>
      </c>
      <c r="B121" s="1">
        <v>6</v>
      </c>
      <c r="E121" s="1" t="s">
        <v>90</v>
      </c>
      <c r="H121" s="1">
        <v>0.17199999999999999</v>
      </c>
      <c r="I121" s="1">
        <v>0</v>
      </c>
    </row>
    <row r="122" spans="1:9">
      <c r="A122" s="1" t="s">
        <v>86</v>
      </c>
      <c r="B122" s="1">
        <v>6</v>
      </c>
      <c r="C122" s="1">
        <v>0.21199999999999999</v>
      </c>
      <c r="D122" s="1">
        <v>6</v>
      </c>
      <c r="E122" s="1" t="s">
        <v>0</v>
      </c>
      <c r="H122" s="35">
        <v>7.3426000000000005E-2</v>
      </c>
      <c r="I122" s="35">
        <v>-3.9050000000000001E-15</v>
      </c>
    </row>
    <row r="123" spans="1:9">
      <c r="A123" s="1" t="s">
        <v>86</v>
      </c>
      <c r="B123" s="1">
        <v>6</v>
      </c>
      <c r="D123" s="1">
        <v>6</v>
      </c>
      <c r="E123" s="1" t="s">
        <v>1</v>
      </c>
      <c r="H123" s="35">
        <v>-0.12189999999999999</v>
      </c>
      <c r="I123" s="35">
        <v>6.4806999999999998E-15</v>
      </c>
    </row>
    <row r="124" spans="1:9">
      <c r="A124" s="1" t="s">
        <v>86</v>
      </c>
      <c r="B124" s="1">
        <v>6</v>
      </c>
      <c r="D124" s="1">
        <v>6</v>
      </c>
      <c r="E124" s="1" t="s">
        <v>2</v>
      </c>
      <c r="H124" s="35">
        <v>1.0240000000000001E-2</v>
      </c>
      <c r="I124" s="35">
        <v>-5.4460000000000001E-16</v>
      </c>
    </row>
    <row r="125" spans="1:9">
      <c r="A125" s="1" t="s">
        <v>86</v>
      </c>
      <c r="B125" s="1">
        <v>6</v>
      </c>
      <c r="D125" s="1">
        <v>5</v>
      </c>
      <c r="E125" s="1" t="s">
        <v>0</v>
      </c>
      <c r="H125" s="35">
        <v>2.4922E-2</v>
      </c>
      <c r="I125" s="35">
        <v>-1.325E-15</v>
      </c>
    </row>
    <row r="126" spans="1:9">
      <c r="A126" s="1" t="s">
        <v>86</v>
      </c>
      <c r="B126" s="1">
        <v>6</v>
      </c>
      <c r="D126" s="1">
        <v>5</v>
      </c>
      <c r="E126" s="1" t="s">
        <v>1</v>
      </c>
      <c r="H126" s="35">
        <v>-4.2320000000000003E-2</v>
      </c>
      <c r="I126" s="35">
        <v>2.2505999999999999E-15</v>
      </c>
    </row>
    <row r="127" spans="1:9">
      <c r="A127" s="1" t="s">
        <v>86</v>
      </c>
      <c r="B127" s="1">
        <v>6</v>
      </c>
      <c r="D127" s="1">
        <v>5</v>
      </c>
      <c r="E127" s="1" t="s">
        <v>2</v>
      </c>
      <c r="H127" s="35">
        <v>3.5561E-3</v>
      </c>
      <c r="I127" s="35">
        <v>-1.8910000000000001E-16</v>
      </c>
    </row>
    <row r="128" spans="1:9">
      <c r="A128" s="1" t="s">
        <v>86</v>
      </c>
      <c r="B128" s="1">
        <v>6</v>
      </c>
      <c r="D128" s="1">
        <v>4</v>
      </c>
      <c r="E128" s="1" t="s">
        <v>0</v>
      </c>
      <c r="H128" s="35">
        <v>-3.4070000000000003E-2</v>
      </c>
      <c r="I128" s="35">
        <v>1.8116999999999998E-15</v>
      </c>
    </row>
    <row r="129" spans="1:9">
      <c r="A129" s="1" t="s">
        <v>86</v>
      </c>
      <c r="B129" s="1">
        <v>6</v>
      </c>
      <c r="D129" s="1">
        <v>4</v>
      </c>
      <c r="E129" s="1" t="s">
        <v>1</v>
      </c>
      <c r="H129" s="35">
        <v>5.5362000000000001E-2</v>
      </c>
      <c r="I129" s="35">
        <v>-2.9440000000000001E-15</v>
      </c>
    </row>
    <row r="130" spans="1:9">
      <c r="A130" s="1" t="s">
        <v>86</v>
      </c>
      <c r="B130" s="1">
        <v>6</v>
      </c>
      <c r="D130" s="1">
        <v>4</v>
      </c>
      <c r="E130" s="1" t="s">
        <v>2</v>
      </c>
      <c r="H130" s="35">
        <v>-4.6519999999999999E-3</v>
      </c>
      <c r="I130" s="35">
        <v>2.4743000000000001E-16</v>
      </c>
    </row>
    <row r="131" spans="1:9">
      <c r="A131" s="1" t="s">
        <v>86</v>
      </c>
      <c r="B131" s="1">
        <v>6</v>
      </c>
      <c r="D131" s="1">
        <v>3</v>
      </c>
      <c r="E131" s="1" t="s">
        <v>0</v>
      </c>
      <c r="H131" s="35">
        <v>-7.1309999999999998E-2</v>
      </c>
      <c r="I131" s="35">
        <v>3.7927000000000003E-15</v>
      </c>
    </row>
    <row r="132" spans="1:9">
      <c r="A132" s="1" t="s">
        <v>86</v>
      </c>
      <c r="B132" s="1">
        <v>6</v>
      </c>
      <c r="D132" s="1">
        <v>3</v>
      </c>
      <c r="E132" s="1" t="s">
        <v>1</v>
      </c>
      <c r="H132" s="35">
        <v>0.11787</v>
      </c>
      <c r="I132" s="35">
        <v>-6.2689999999999999E-15</v>
      </c>
    </row>
    <row r="133" spans="1:9">
      <c r="A133" s="1" t="s">
        <v>86</v>
      </c>
      <c r="B133" s="1">
        <v>6</v>
      </c>
      <c r="D133" s="1">
        <v>3</v>
      </c>
      <c r="E133" s="1" t="s">
        <v>2</v>
      </c>
      <c r="H133" s="35">
        <v>-9.9050000000000006E-3</v>
      </c>
      <c r="I133" s="35">
        <v>5.2677999999999995E-16</v>
      </c>
    </row>
    <row r="134" spans="1:9">
      <c r="A134" s="1" t="s">
        <v>86</v>
      </c>
      <c r="B134" s="1">
        <v>6</v>
      </c>
      <c r="D134" s="1">
        <v>2</v>
      </c>
      <c r="E134" s="1" t="s">
        <v>0</v>
      </c>
      <c r="H134" s="35">
        <v>-7.1080000000000004E-2</v>
      </c>
      <c r="I134" s="35">
        <v>3.7801E-15</v>
      </c>
    </row>
    <row r="135" spans="1:9">
      <c r="A135" s="1" t="s">
        <v>86</v>
      </c>
      <c r="B135" s="1">
        <v>6</v>
      </c>
      <c r="D135" s="1">
        <v>2</v>
      </c>
      <c r="E135" s="1" t="s">
        <v>1</v>
      </c>
      <c r="H135" s="35">
        <v>0.11822000000000001</v>
      </c>
      <c r="I135" s="35">
        <v>-6.2869999999999998E-15</v>
      </c>
    </row>
    <row r="136" spans="1:9">
      <c r="A136" s="1" t="s">
        <v>86</v>
      </c>
      <c r="B136" s="1">
        <v>6</v>
      </c>
      <c r="D136" s="1">
        <v>2</v>
      </c>
      <c r="E136" s="1" t="s">
        <v>2</v>
      </c>
      <c r="H136" s="35">
        <v>-9.9340000000000001E-3</v>
      </c>
      <c r="I136" s="35">
        <v>5.2835999999999997E-16</v>
      </c>
    </row>
    <row r="137" spans="1:9">
      <c r="A137" s="1" t="s">
        <v>86</v>
      </c>
      <c r="B137" s="1">
        <v>6</v>
      </c>
      <c r="D137" s="1">
        <v>1</v>
      </c>
      <c r="E137" s="1" t="s">
        <v>0</v>
      </c>
      <c r="H137" s="35">
        <v>-4.265E-2</v>
      </c>
      <c r="I137" s="35">
        <v>2.2682000000000001E-15</v>
      </c>
    </row>
    <row r="138" spans="1:9">
      <c r="A138" s="1" t="s">
        <v>86</v>
      </c>
      <c r="B138" s="1">
        <v>6</v>
      </c>
      <c r="D138" s="1">
        <v>1</v>
      </c>
      <c r="E138" s="1" t="s">
        <v>1</v>
      </c>
      <c r="H138" s="35">
        <v>7.1152000000000007E-2</v>
      </c>
      <c r="I138" s="35">
        <v>-3.784E-15</v>
      </c>
    </row>
    <row r="139" spans="1:9">
      <c r="A139" s="1" t="s">
        <v>86</v>
      </c>
      <c r="B139" s="1">
        <v>6</v>
      </c>
      <c r="D139" s="1">
        <v>1</v>
      </c>
      <c r="E139" s="1" t="s">
        <v>2</v>
      </c>
      <c r="H139" s="35">
        <v>-5.9789999999999999E-3</v>
      </c>
      <c r="I139" s="35">
        <v>3.1799999999999999E-16</v>
      </c>
    </row>
    <row r="140" spans="1:9">
      <c r="A140" s="1" t="s">
        <v>86</v>
      </c>
      <c r="B140" s="1">
        <v>7</v>
      </c>
      <c r="E140" s="1" t="s">
        <v>89</v>
      </c>
      <c r="H140" s="1">
        <v>0.1295</v>
      </c>
      <c r="I140" s="1">
        <v>0.1295</v>
      </c>
    </row>
    <row r="141" spans="1:9">
      <c r="A141" s="1" t="s">
        <v>86</v>
      </c>
      <c r="B141" s="1">
        <v>7</v>
      </c>
      <c r="E141" s="1" t="s">
        <v>90</v>
      </c>
      <c r="H141" s="1">
        <v>3.085</v>
      </c>
      <c r="I141" s="1">
        <v>0</v>
      </c>
    </row>
    <row r="142" spans="1:9">
      <c r="A142" s="1" t="s">
        <v>86</v>
      </c>
      <c r="B142" s="1">
        <v>7</v>
      </c>
      <c r="C142" s="1">
        <v>0.129</v>
      </c>
      <c r="D142" s="1">
        <v>6</v>
      </c>
      <c r="E142" s="1" t="s">
        <v>0</v>
      </c>
      <c r="H142" s="35">
        <v>0.18110000000000001</v>
      </c>
      <c r="I142" s="35">
        <v>-4.086E-17</v>
      </c>
    </row>
    <row r="143" spans="1:9">
      <c r="A143" s="1" t="s">
        <v>86</v>
      </c>
      <c r="B143" s="1">
        <v>7</v>
      </c>
      <c r="D143" s="1">
        <v>6</v>
      </c>
      <c r="E143" s="1" t="s">
        <v>1</v>
      </c>
      <c r="H143" s="35">
        <v>-1.9019999999999999E-2</v>
      </c>
      <c r="I143" s="35">
        <v>4.2903000000000002E-18</v>
      </c>
    </row>
    <row r="144" spans="1:9">
      <c r="A144" s="1" t="s">
        <v>86</v>
      </c>
      <c r="B144" s="1">
        <v>7</v>
      </c>
      <c r="D144" s="1">
        <v>6</v>
      </c>
      <c r="E144" s="1" t="s">
        <v>2</v>
      </c>
      <c r="H144" s="35">
        <v>1.598E-3</v>
      </c>
      <c r="I144" s="35">
        <v>-3.6049999999999998E-19</v>
      </c>
    </row>
    <row r="145" spans="1:9">
      <c r="A145" s="1" t="s">
        <v>86</v>
      </c>
      <c r="B145" s="1">
        <v>7</v>
      </c>
      <c r="D145" s="1">
        <v>5</v>
      </c>
      <c r="E145" s="1" t="s">
        <v>0</v>
      </c>
      <c r="H145" s="35">
        <v>-0.10680000000000001</v>
      </c>
      <c r="I145" s="35">
        <v>2.4087000000000001E-17</v>
      </c>
    </row>
    <row r="146" spans="1:9">
      <c r="A146" s="1" t="s">
        <v>86</v>
      </c>
      <c r="B146" s="1">
        <v>7</v>
      </c>
      <c r="D146" s="1">
        <v>5</v>
      </c>
      <c r="E146" s="1" t="s">
        <v>1</v>
      </c>
      <c r="H146" s="35">
        <v>1.2285000000000001E-2</v>
      </c>
      <c r="I146" s="35">
        <v>-2.772E-18</v>
      </c>
    </row>
    <row r="147" spans="1:9">
      <c r="A147" s="1" t="s">
        <v>86</v>
      </c>
      <c r="B147" s="1">
        <v>7</v>
      </c>
      <c r="D147" s="1">
        <v>5</v>
      </c>
      <c r="E147" s="1" t="s">
        <v>2</v>
      </c>
      <c r="H147" s="35">
        <v>-1.0319999999999999E-3</v>
      </c>
      <c r="I147" s="35">
        <v>2.3291000000000001E-19</v>
      </c>
    </row>
    <row r="148" spans="1:9">
      <c r="A148" s="1" t="s">
        <v>86</v>
      </c>
      <c r="B148" s="1">
        <v>7</v>
      </c>
      <c r="D148" s="1">
        <v>4</v>
      </c>
      <c r="E148" s="1" t="s">
        <v>0</v>
      </c>
      <c r="H148" s="35">
        <v>-0.22370000000000001</v>
      </c>
      <c r="I148" s="35">
        <v>5.0477999999999999E-17</v>
      </c>
    </row>
    <row r="149" spans="1:9">
      <c r="A149" s="1" t="s">
        <v>86</v>
      </c>
      <c r="B149" s="1">
        <v>7</v>
      </c>
      <c r="D149" s="1">
        <v>4</v>
      </c>
      <c r="E149" s="1" t="s">
        <v>1</v>
      </c>
      <c r="H149" s="35">
        <v>2.3931999999999998E-2</v>
      </c>
      <c r="I149" s="35">
        <v>-5.3990000000000003E-18</v>
      </c>
    </row>
    <row r="150" spans="1:9">
      <c r="A150" s="1" t="s">
        <v>86</v>
      </c>
      <c r="B150" s="1">
        <v>7</v>
      </c>
      <c r="D150" s="1">
        <v>4</v>
      </c>
      <c r="E150" s="1" t="s">
        <v>2</v>
      </c>
      <c r="H150" s="35">
        <v>-2.0110000000000002E-3</v>
      </c>
      <c r="I150" s="35">
        <v>4.5372E-19</v>
      </c>
    </row>
    <row r="151" spans="1:9">
      <c r="A151" s="1" t="s">
        <v>86</v>
      </c>
      <c r="B151" s="1">
        <v>7</v>
      </c>
      <c r="D151" s="1">
        <v>3</v>
      </c>
      <c r="E151" s="1" t="s">
        <v>0</v>
      </c>
      <c r="H151" s="35">
        <v>-3.2660000000000002E-2</v>
      </c>
      <c r="I151" s="35">
        <v>7.3686999999999999E-18</v>
      </c>
    </row>
    <row r="152" spans="1:9">
      <c r="A152" s="1" t="s">
        <v>86</v>
      </c>
      <c r="B152" s="1">
        <v>7</v>
      </c>
      <c r="D152" s="1">
        <v>3</v>
      </c>
      <c r="E152" s="1" t="s">
        <v>1</v>
      </c>
      <c r="H152" s="35">
        <v>2.261E-3</v>
      </c>
      <c r="I152" s="35">
        <v>-5.1009999999999999E-19</v>
      </c>
    </row>
    <row r="153" spans="1:9">
      <c r="A153" s="1" t="s">
        <v>86</v>
      </c>
      <c r="B153" s="1">
        <v>7</v>
      </c>
      <c r="D153" s="1">
        <v>3</v>
      </c>
      <c r="E153" s="1" t="s">
        <v>2</v>
      </c>
      <c r="H153" s="35">
        <v>-1.9000000000000001E-4</v>
      </c>
      <c r="I153" s="35">
        <v>4.2865999999999997E-20</v>
      </c>
    </row>
    <row r="154" spans="1:9">
      <c r="A154" s="1" t="s">
        <v>86</v>
      </c>
      <c r="B154" s="1">
        <v>7</v>
      </c>
      <c r="D154" s="1">
        <v>2</v>
      </c>
      <c r="E154" s="1" t="s">
        <v>0</v>
      </c>
      <c r="H154" s="35">
        <v>0.17072999999999999</v>
      </c>
      <c r="I154" s="35">
        <v>-3.8520000000000001E-17</v>
      </c>
    </row>
    <row r="155" spans="1:9">
      <c r="A155" s="1" t="s">
        <v>86</v>
      </c>
      <c r="B155" s="1">
        <v>7</v>
      </c>
      <c r="D155" s="1">
        <v>2</v>
      </c>
      <c r="E155" s="1" t="s">
        <v>1</v>
      </c>
      <c r="H155" s="35">
        <v>-1.8960000000000001E-2</v>
      </c>
      <c r="I155" s="35">
        <v>4.2766999999999997E-18</v>
      </c>
    </row>
    <row r="156" spans="1:9">
      <c r="A156" s="1" t="s">
        <v>86</v>
      </c>
      <c r="B156" s="1">
        <v>7</v>
      </c>
      <c r="D156" s="1">
        <v>2</v>
      </c>
      <c r="E156" s="1" t="s">
        <v>2</v>
      </c>
      <c r="H156" s="35">
        <v>1.593E-3</v>
      </c>
      <c r="I156" s="35">
        <v>-3.5939999999999999E-19</v>
      </c>
    </row>
    <row r="157" spans="1:9">
      <c r="A157" s="1" t="s">
        <v>86</v>
      </c>
      <c r="B157" s="1">
        <v>7</v>
      </c>
      <c r="D157" s="1">
        <v>1</v>
      </c>
      <c r="E157" s="1" t="s">
        <v>0</v>
      </c>
      <c r="H157" s="35">
        <v>0.18160000000000001</v>
      </c>
      <c r="I157" s="35">
        <v>-4.0969999999999997E-17</v>
      </c>
    </row>
    <row r="158" spans="1:9">
      <c r="A158" s="1" t="s">
        <v>86</v>
      </c>
      <c r="B158" s="1">
        <v>7</v>
      </c>
      <c r="D158" s="1">
        <v>1</v>
      </c>
      <c r="E158" s="1" t="s">
        <v>1</v>
      </c>
      <c r="H158" s="35">
        <v>-1.9570000000000001E-2</v>
      </c>
      <c r="I158" s="35">
        <v>4.4149000000000003E-18</v>
      </c>
    </row>
    <row r="159" spans="1:9">
      <c r="A159" s="1" t="s">
        <v>86</v>
      </c>
      <c r="B159" s="1">
        <v>7</v>
      </c>
      <c r="D159" s="1">
        <v>1</v>
      </c>
      <c r="E159" s="1" t="s">
        <v>2</v>
      </c>
      <c r="H159" s="35">
        <v>1.6444000000000001E-3</v>
      </c>
      <c r="I159" s="35">
        <v>-3.7099999999999999E-19</v>
      </c>
    </row>
    <row r="160" spans="1:9">
      <c r="A160" s="1" t="s">
        <v>86</v>
      </c>
      <c r="B160" s="1">
        <v>8</v>
      </c>
      <c r="E160" s="1" t="s">
        <v>89</v>
      </c>
      <c r="H160" s="1">
        <v>0.12509999999999999</v>
      </c>
      <c r="I160" s="1">
        <v>0.12509999999999999</v>
      </c>
    </row>
    <row r="161" spans="1:9">
      <c r="A161" s="1" t="s">
        <v>86</v>
      </c>
      <c r="B161" s="1">
        <v>8</v>
      </c>
      <c r="E161" s="1" t="s">
        <v>90</v>
      </c>
      <c r="H161" s="1">
        <v>0</v>
      </c>
      <c r="I161" s="1">
        <v>3.2879999999999998</v>
      </c>
    </row>
    <row r="162" spans="1:9">
      <c r="A162" s="1" t="s">
        <v>86</v>
      </c>
      <c r="B162" s="1">
        <v>8</v>
      </c>
      <c r="C162" s="1">
        <v>0.125</v>
      </c>
      <c r="D162" s="1">
        <v>6</v>
      </c>
      <c r="E162" s="1" t="s">
        <v>0</v>
      </c>
      <c r="H162" s="35">
        <v>1.6635000000000002E-30</v>
      </c>
      <c r="I162" s="35">
        <v>5.4916000000000003E-16</v>
      </c>
    </row>
    <row r="163" spans="1:9">
      <c r="A163" s="1" t="s">
        <v>86</v>
      </c>
      <c r="B163" s="1">
        <v>8</v>
      </c>
      <c r="D163" s="1">
        <v>6</v>
      </c>
      <c r="E163" s="1" t="s">
        <v>1</v>
      </c>
      <c r="H163" s="35">
        <v>4.9095999999999999E-16</v>
      </c>
      <c r="I163" s="35">
        <v>0.16208</v>
      </c>
    </row>
    <row r="164" spans="1:9">
      <c r="A164" s="1" t="s">
        <v>86</v>
      </c>
      <c r="B164" s="1">
        <v>8</v>
      </c>
      <c r="D164" s="1">
        <v>6</v>
      </c>
      <c r="E164" s="1" t="s">
        <v>2</v>
      </c>
      <c r="H164" s="35">
        <v>1.8166000000000001E-32</v>
      </c>
      <c r="I164" s="35">
        <v>5.9969E-18</v>
      </c>
    </row>
    <row r="165" spans="1:9">
      <c r="A165" s="1" t="s">
        <v>86</v>
      </c>
      <c r="B165" s="1">
        <v>8</v>
      </c>
      <c r="D165" s="1">
        <v>5</v>
      </c>
      <c r="E165" s="1" t="s">
        <v>0</v>
      </c>
      <c r="H165" s="35">
        <v>-7.8210000000000002E-31</v>
      </c>
      <c r="I165" s="35">
        <v>-2.5819999999999999E-16</v>
      </c>
    </row>
    <row r="166" spans="1:9">
      <c r="A166" s="1" t="s">
        <v>86</v>
      </c>
      <c r="B166" s="1">
        <v>8</v>
      </c>
      <c r="D166" s="1">
        <v>5</v>
      </c>
      <c r="E166" s="1" t="s">
        <v>1</v>
      </c>
      <c r="H166" s="35">
        <v>-3.0119999999999999E-16</v>
      </c>
      <c r="I166" s="35">
        <v>-9.9440000000000001E-2</v>
      </c>
    </row>
    <row r="167" spans="1:9">
      <c r="A167" s="1" t="s">
        <v>86</v>
      </c>
      <c r="B167" s="1">
        <v>8</v>
      </c>
      <c r="D167" s="1">
        <v>5</v>
      </c>
      <c r="E167" s="1" t="s">
        <v>2</v>
      </c>
      <c r="H167" s="35">
        <v>1.3864999999999999E-32</v>
      </c>
      <c r="I167" s="35">
        <v>4.5771999999999998E-18</v>
      </c>
    </row>
    <row r="168" spans="1:9">
      <c r="A168" s="1" t="s">
        <v>86</v>
      </c>
      <c r="B168" s="1">
        <v>8</v>
      </c>
      <c r="D168" s="1">
        <v>4</v>
      </c>
      <c r="E168" s="1" t="s">
        <v>0</v>
      </c>
      <c r="H168" s="35">
        <v>-1.9519999999999999E-30</v>
      </c>
      <c r="I168" s="35">
        <v>-6.4439999999999998E-16</v>
      </c>
    </row>
    <row r="169" spans="1:9">
      <c r="A169" s="1" t="s">
        <v>86</v>
      </c>
      <c r="B169" s="1">
        <v>8</v>
      </c>
      <c r="D169" s="1">
        <v>4</v>
      </c>
      <c r="E169" s="1" t="s">
        <v>1</v>
      </c>
      <c r="H169" s="35">
        <v>-6.1049999999999996E-16</v>
      </c>
      <c r="I169" s="35">
        <v>-0.20150000000000001</v>
      </c>
    </row>
    <row r="170" spans="1:9">
      <c r="A170" s="1" t="s">
        <v>86</v>
      </c>
      <c r="B170" s="1">
        <v>8</v>
      </c>
      <c r="D170" s="1">
        <v>4</v>
      </c>
      <c r="E170" s="1" t="s">
        <v>2</v>
      </c>
      <c r="H170" s="35">
        <v>-4.8979999999999997E-33</v>
      </c>
      <c r="I170" s="35">
        <v>-1.6169999999999999E-18</v>
      </c>
    </row>
    <row r="171" spans="1:9">
      <c r="A171" s="1" t="s">
        <v>86</v>
      </c>
      <c r="B171" s="1">
        <v>8</v>
      </c>
      <c r="D171" s="1">
        <v>3</v>
      </c>
      <c r="E171" s="1" t="s">
        <v>0</v>
      </c>
      <c r="H171" s="35">
        <v>-4.2039999999999998E-31</v>
      </c>
      <c r="I171" s="35">
        <v>-1.3880000000000001E-16</v>
      </c>
    </row>
    <row r="172" spans="1:9">
      <c r="A172" s="1" t="s">
        <v>86</v>
      </c>
      <c r="B172" s="1">
        <v>8</v>
      </c>
      <c r="D172" s="1">
        <v>3</v>
      </c>
      <c r="E172" s="1" t="s">
        <v>1</v>
      </c>
      <c r="H172" s="35">
        <v>-7.2939999999999996E-17</v>
      </c>
      <c r="I172" s="35">
        <v>-2.4080000000000001E-2</v>
      </c>
    </row>
    <row r="173" spans="1:9">
      <c r="A173" s="1" t="s">
        <v>86</v>
      </c>
      <c r="B173" s="1">
        <v>8</v>
      </c>
      <c r="D173" s="1">
        <v>3</v>
      </c>
      <c r="E173" s="1" t="s">
        <v>2</v>
      </c>
      <c r="H173" s="35">
        <v>-2.7409999999999999E-32</v>
      </c>
      <c r="I173" s="35">
        <v>-9.0500000000000004E-18</v>
      </c>
    </row>
    <row r="174" spans="1:9">
      <c r="A174" s="1" t="s">
        <v>86</v>
      </c>
      <c r="B174" s="1">
        <v>8</v>
      </c>
      <c r="D174" s="1">
        <v>2</v>
      </c>
      <c r="E174" s="1" t="s">
        <v>0</v>
      </c>
      <c r="H174" s="35">
        <v>1.6159999999999999E-30</v>
      </c>
      <c r="I174" s="35">
        <v>5.3349000000000002E-16</v>
      </c>
    </row>
    <row r="175" spans="1:9">
      <c r="A175" s="1" t="s">
        <v>86</v>
      </c>
      <c r="B175" s="1">
        <v>8</v>
      </c>
      <c r="D175" s="1">
        <v>2</v>
      </c>
      <c r="E175" s="1" t="s">
        <v>1</v>
      </c>
      <c r="H175" s="35">
        <v>4.7559E-16</v>
      </c>
      <c r="I175" s="35">
        <v>0.15701000000000001</v>
      </c>
    </row>
    <row r="176" spans="1:9">
      <c r="A176" s="1" t="s">
        <v>86</v>
      </c>
      <c r="B176" s="1">
        <v>8</v>
      </c>
      <c r="D176" s="1">
        <v>2</v>
      </c>
      <c r="E176" s="1" t="s">
        <v>2</v>
      </c>
      <c r="H176" s="35">
        <v>1.3134000000000001E-32</v>
      </c>
      <c r="I176" s="35">
        <v>4.3359000000000002E-18</v>
      </c>
    </row>
    <row r="177" spans="1:9">
      <c r="A177" s="1" t="s">
        <v>86</v>
      </c>
      <c r="B177" s="1">
        <v>8</v>
      </c>
      <c r="D177" s="1">
        <v>1</v>
      </c>
      <c r="E177" s="1" t="s">
        <v>0</v>
      </c>
      <c r="H177" s="35">
        <v>1.6982999999999999E-30</v>
      </c>
      <c r="I177" s="35">
        <v>5.6065000000000005E-16</v>
      </c>
    </row>
    <row r="178" spans="1:9">
      <c r="A178" s="1" t="s">
        <v>86</v>
      </c>
      <c r="B178" s="1">
        <v>8</v>
      </c>
      <c r="D178" s="1">
        <v>1</v>
      </c>
      <c r="E178" s="1" t="s">
        <v>1</v>
      </c>
      <c r="H178" s="35">
        <v>4.9605000000000004E-16</v>
      </c>
      <c r="I178" s="35">
        <v>0.16375999999999999</v>
      </c>
    </row>
    <row r="179" spans="1:9">
      <c r="A179" s="1" t="s">
        <v>86</v>
      </c>
      <c r="B179" s="1">
        <v>8</v>
      </c>
      <c r="D179" s="1">
        <v>1</v>
      </c>
      <c r="E179" s="1" t="s">
        <v>2</v>
      </c>
      <c r="H179" s="35">
        <v>3.1609999999999999E-32</v>
      </c>
      <c r="I179" s="35">
        <v>1.0435E-17</v>
      </c>
    </row>
    <row r="180" spans="1:9">
      <c r="A180" s="1" t="s">
        <v>86</v>
      </c>
      <c r="B180" s="1">
        <v>9</v>
      </c>
      <c r="E180" s="1" t="s">
        <v>89</v>
      </c>
      <c r="H180" s="1">
        <v>0.11459999999999999</v>
      </c>
      <c r="I180" s="1">
        <v>0.11459999999999999</v>
      </c>
    </row>
    <row r="181" spans="1:9">
      <c r="A181" s="1" t="s">
        <v>86</v>
      </c>
      <c r="B181" s="1">
        <v>9</v>
      </c>
      <c r="E181" s="1" t="s">
        <v>90</v>
      </c>
      <c r="H181" s="1">
        <v>3.1E-2</v>
      </c>
      <c r="I181" s="1">
        <v>0</v>
      </c>
    </row>
    <row r="182" spans="1:9">
      <c r="A182" s="1" t="s">
        <v>86</v>
      </c>
      <c r="B182" s="1">
        <v>9</v>
      </c>
      <c r="C182" s="1">
        <v>0.115</v>
      </c>
      <c r="D182" s="1">
        <v>6</v>
      </c>
      <c r="E182" s="1" t="s">
        <v>0</v>
      </c>
      <c r="H182" s="35">
        <v>-1.005E-2</v>
      </c>
      <c r="I182" s="35">
        <v>2.5211000000000002E-16</v>
      </c>
    </row>
    <row r="183" spans="1:9">
      <c r="A183" s="1" t="s">
        <v>86</v>
      </c>
      <c r="B183" s="1">
        <v>9</v>
      </c>
      <c r="D183" s="1">
        <v>6</v>
      </c>
      <c r="E183" s="1" t="s">
        <v>1</v>
      </c>
      <c r="H183" s="35">
        <v>1.6052E-2</v>
      </c>
      <c r="I183" s="35">
        <v>-4.0260000000000002E-16</v>
      </c>
    </row>
    <row r="184" spans="1:9">
      <c r="A184" s="1" t="s">
        <v>86</v>
      </c>
      <c r="B184" s="1">
        <v>9</v>
      </c>
      <c r="D184" s="1">
        <v>6</v>
      </c>
      <c r="E184" s="1" t="s">
        <v>2</v>
      </c>
      <c r="H184" s="35">
        <v>-1.3489999999999999E-3</v>
      </c>
      <c r="I184" s="35">
        <v>3.3833000000000002E-17</v>
      </c>
    </row>
    <row r="185" spans="1:9">
      <c r="A185" s="1" t="s">
        <v>86</v>
      </c>
      <c r="B185" s="1">
        <v>9</v>
      </c>
      <c r="D185" s="1">
        <v>5</v>
      </c>
      <c r="E185" s="1" t="s">
        <v>0</v>
      </c>
      <c r="H185" s="35">
        <v>6.1939999999999999E-3</v>
      </c>
      <c r="I185" s="35">
        <v>-1.554E-16</v>
      </c>
    </row>
    <row r="186" spans="1:9">
      <c r="A186" s="1" t="s">
        <v>86</v>
      </c>
      <c r="B186" s="1">
        <v>9</v>
      </c>
      <c r="D186" s="1">
        <v>5</v>
      </c>
      <c r="E186" s="1" t="s">
        <v>1</v>
      </c>
      <c r="H186" s="35">
        <v>-9.7599999999999996E-3</v>
      </c>
      <c r="I186" s="35">
        <v>2.4478999999999998E-16</v>
      </c>
    </row>
    <row r="187" spans="1:9">
      <c r="A187" s="1" t="s">
        <v>86</v>
      </c>
      <c r="B187" s="1">
        <v>9</v>
      </c>
      <c r="D187" s="1">
        <v>5</v>
      </c>
      <c r="E187" s="1" t="s">
        <v>2</v>
      </c>
      <c r="H187" s="35">
        <v>8.2014000000000002E-4</v>
      </c>
      <c r="I187" s="35">
        <v>-2.0570000000000001E-17</v>
      </c>
    </row>
    <row r="188" spans="1:9">
      <c r="A188" s="1" t="s">
        <v>86</v>
      </c>
      <c r="B188" s="1">
        <v>9</v>
      </c>
      <c r="D188" s="1">
        <v>4</v>
      </c>
      <c r="E188" s="1" t="s">
        <v>0</v>
      </c>
      <c r="H188" s="35">
        <v>1.2449E-2</v>
      </c>
      <c r="I188" s="35">
        <v>-3.1220000000000002E-16</v>
      </c>
    </row>
    <row r="189" spans="1:9">
      <c r="A189" s="1" t="s">
        <v>86</v>
      </c>
      <c r="B189" s="1">
        <v>9</v>
      </c>
      <c r="D189" s="1">
        <v>4</v>
      </c>
      <c r="E189" s="1" t="s">
        <v>1</v>
      </c>
      <c r="H189" s="35">
        <v>-1.9890000000000001E-2</v>
      </c>
      <c r="I189" s="35">
        <v>4.9888000000000003E-16</v>
      </c>
    </row>
    <row r="190" spans="1:9">
      <c r="A190" s="1" t="s">
        <v>86</v>
      </c>
      <c r="B190" s="1">
        <v>9</v>
      </c>
      <c r="D190" s="1">
        <v>4</v>
      </c>
      <c r="E190" s="1" t="s">
        <v>2</v>
      </c>
      <c r="H190" s="35">
        <v>1.6715E-3</v>
      </c>
      <c r="I190" s="35">
        <v>-4.1919999999999999E-17</v>
      </c>
    </row>
    <row r="191" spans="1:9">
      <c r="A191" s="1" t="s">
        <v>86</v>
      </c>
      <c r="B191" s="1">
        <v>9</v>
      </c>
      <c r="D191" s="1">
        <v>3</v>
      </c>
      <c r="E191" s="1" t="s">
        <v>0</v>
      </c>
      <c r="H191" s="35">
        <v>1.3523000000000001E-3</v>
      </c>
      <c r="I191" s="35">
        <v>-3.3919999999999998E-17</v>
      </c>
    </row>
    <row r="192" spans="1:9">
      <c r="A192" s="1" t="s">
        <v>86</v>
      </c>
      <c r="B192" s="1">
        <v>9</v>
      </c>
      <c r="D192" s="1">
        <v>3</v>
      </c>
      <c r="E192" s="1" t="s">
        <v>1</v>
      </c>
      <c r="H192" s="35">
        <v>-2.3440000000000002E-3</v>
      </c>
      <c r="I192" s="35">
        <v>5.8796999999999999E-17</v>
      </c>
    </row>
    <row r="193" spans="1:9">
      <c r="A193" s="1" t="s">
        <v>86</v>
      </c>
      <c r="B193" s="1">
        <v>9</v>
      </c>
      <c r="D193" s="1">
        <v>3</v>
      </c>
      <c r="E193" s="1" t="s">
        <v>2</v>
      </c>
      <c r="H193" s="35">
        <v>1.9699999999999999E-4</v>
      </c>
      <c r="I193" s="35">
        <v>-4.9410000000000001E-18</v>
      </c>
    </row>
    <row r="194" spans="1:9">
      <c r="A194" s="1" t="s">
        <v>86</v>
      </c>
      <c r="B194" s="1">
        <v>9</v>
      </c>
      <c r="D194" s="1">
        <v>2</v>
      </c>
      <c r="E194" s="1" t="s">
        <v>0</v>
      </c>
      <c r="H194" s="35">
        <v>-9.5840000000000005E-3</v>
      </c>
      <c r="I194" s="35">
        <v>2.4038000000000002E-16</v>
      </c>
    </row>
    <row r="195" spans="1:9">
      <c r="A195" s="1" t="s">
        <v>86</v>
      </c>
      <c r="B195" s="1">
        <v>9</v>
      </c>
      <c r="D195" s="1">
        <v>2</v>
      </c>
      <c r="E195" s="1" t="s">
        <v>1</v>
      </c>
      <c r="H195" s="35">
        <v>1.5285999999999999E-2</v>
      </c>
      <c r="I195" s="35">
        <v>-3.8339999999999998E-16</v>
      </c>
    </row>
    <row r="196" spans="1:9">
      <c r="A196" s="1" t="s">
        <v>86</v>
      </c>
      <c r="B196" s="1">
        <v>9</v>
      </c>
      <c r="D196" s="1">
        <v>2</v>
      </c>
      <c r="E196" s="1" t="s">
        <v>2</v>
      </c>
      <c r="H196" s="35">
        <v>-1.2849999999999999E-3</v>
      </c>
      <c r="I196" s="35">
        <v>3.2217E-17</v>
      </c>
    </row>
    <row r="197" spans="1:9">
      <c r="A197" s="1" t="s">
        <v>86</v>
      </c>
      <c r="B197" s="1">
        <v>9</v>
      </c>
      <c r="D197" s="1">
        <v>1</v>
      </c>
      <c r="E197" s="1" t="s">
        <v>0</v>
      </c>
      <c r="H197" s="35">
        <v>-9.953E-3</v>
      </c>
      <c r="I197" s="35">
        <v>2.4962999999999998E-16</v>
      </c>
    </row>
    <row r="198" spans="1:9">
      <c r="A198" s="1" t="s">
        <v>86</v>
      </c>
      <c r="B198" s="1">
        <v>9</v>
      </c>
      <c r="D198" s="1">
        <v>1</v>
      </c>
      <c r="E198" s="1" t="s">
        <v>1</v>
      </c>
      <c r="H198" s="35">
        <v>1.5973999999999999E-2</v>
      </c>
      <c r="I198" s="35">
        <v>-4.0059999999999999E-16</v>
      </c>
    </row>
    <row r="199" spans="1:9">
      <c r="A199" s="1" t="s">
        <v>86</v>
      </c>
      <c r="B199" s="1">
        <v>9</v>
      </c>
      <c r="D199" s="1">
        <v>1</v>
      </c>
      <c r="E199" s="1" t="s">
        <v>2</v>
      </c>
      <c r="H199" s="35">
        <v>-1.3420000000000001E-3</v>
      </c>
      <c r="I199" s="35">
        <v>3.3668000000000003E-17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"/>
  <sheetViews>
    <sheetView tabSelected="1" zoomScale="90" zoomScaleNormal="90" workbookViewId="0">
      <selection activeCell="B13" sqref="B13"/>
    </sheetView>
  </sheetViews>
  <sheetFormatPr defaultColWidth="9.140625" defaultRowHeight="12.75"/>
  <cols>
    <col min="1" max="16384" width="9.140625" style="1"/>
  </cols>
  <sheetData>
    <row r="1" spans="1:20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Q2" s="6">
        <v>1</v>
      </c>
      <c r="R2" s="24">
        <f>IF(Q2="","",HLOOKUP(Q2,'Elab-Modi'!$C$5:$AF$36,32))</f>
        <v>0.70499999999999996</v>
      </c>
      <c r="S2" s="34">
        <f>IF($Q2="","",HLOOKUP($Q2,'Elab-Modi'!$C$5:$AF$38,33,FALSE)/100)</f>
        <v>0</v>
      </c>
      <c r="T2" s="34">
        <f>IF($Q2="","",HLOOKUP($Q2,'Elab-Modi'!$C$5:$AF$38,34,FALSE)/100)</f>
        <v>0.81441000000000008</v>
      </c>
    </row>
    <row r="3" spans="1:20">
      <c r="A3" s="10" t="s">
        <v>22</v>
      </c>
      <c r="Q3" s="6">
        <v>2</v>
      </c>
      <c r="R3" s="24">
        <f>IF(Q3="","",HLOOKUP(Q3,'Elab-Modi'!$C$5:$AF$36,32))</f>
        <v>0.69799999999999995</v>
      </c>
      <c r="S3" s="34">
        <f>IF($Q3="","",HLOOKUP($Q3,'Elab-Modi'!$C$5:$AF$38,33,FALSE)/100)</f>
        <v>0.81596000000000002</v>
      </c>
      <c r="T3" s="34">
        <f>IF($Q3="","",HLOOKUP($Q3,'Elab-Modi'!$C$5:$AF$38,34,FALSE)/100)</f>
        <v>0</v>
      </c>
    </row>
    <row r="4" spans="1:20">
      <c r="A4" s="6" t="s">
        <v>23</v>
      </c>
      <c r="B4" s="30">
        <v>12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0.624</v>
      </c>
      <c r="S4" s="34">
        <f>IF($Q4="","",HLOOKUP($Q4,'Elab-Modi'!$C$5:$AF$38,33,FALSE)/100)</f>
        <v>1.4830000000000001E-2</v>
      </c>
      <c r="T4" s="34">
        <f>IF($Q4="","",HLOOKUP($Q4,'Elab-Modi'!$C$5:$AF$38,34,FALSE)/100)</f>
        <v>0</v>
      </c>
    </row>
    <row r="5" spans="1:20">
      <c r="Q5" s="6">
        <f>IF(ROW(Q5)-1&gt;3*$B$1,"",Q4+1)</f>
        <v>4</v>
      </c>
      <c r="R5" s="24">
        <f>IF(Q5="","",HLOOKUP(Q5,'Elab-Modi'!$C$5:$AF$36,32))</f>
        <v>0.23699999999999999</v>
      </c>
      <c r="S5" s="34">
        <f>IF($Q5="","",HLOOKUP($Q5,'Elab-Modi'!$C$5:$AF$38,33,FALSE)/100)</f>
        <v>0.11414999999999999</v>
      </c>
      <c r="T5" s="34">
        <f>IF($Q5="","",HLOOKUP($Q5,'Elab-Modi'!$C$5:$AF$38,34,FALSE)/100)</f>
        <v>0</v>
      </c>
    </row>
    <row r="6" spans="1:20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0.23499999999999999</v>
      </c>
      <c r="S6" s="34">
        <f>IF($Q6="","",HLOOKUP($Q6,'Elab-Modi'!$C$5:$AF$38,33,FALSE)/100)</f>
        <v>0</v>
      </c>
      <c r="T6" s="34">
        <f>IF($Q6="","",HLOOKUP($Q6,'Elab-Modi'!$C$5:$AF$38,34,FALSE)/100)</f>
        <v>0.12942999999999999</v>
      </c>
    </row>
    <row r="7" spans="1:20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>
        <f t="shared" si="1"/>
        <v>9</v>
      </c>
      <c r="K7" s="1">
        <f t="shared" si="1"/>
        <v>10</v>
      </c>
      <c r="L7" s="1">
        <f t="shared" si="1"/>
        <v>11</v>
      </c>
      <c r="M7" s="1">
        <f t="shared" si="1"/>
        <v>12</v>
      </c>
      <c r="N7" s="6" t="str">
        <f>""</f>
        <v/>
      </c>
      <c r="Q7" s="6">
        <f t="shared" si="0"/>
        <v>6</v>
      </c>
      <c r="R7" s="24">
        <f>IF(Q7="","",HLOOKUP(Q7,'Elab-Modi'!$C$5:$AF$36,32))</f>
        <v>0.21199999999999999</v>
      </c>
      <c r="S7" s="34">
        <f>IF($Q7="","",HLOOKUP($Q7,'Elab-Modi'!$C$5:$AF$38,33,FALSE)/100)</f>
        <v>1.72E-3</v>
      </c>
      <c r="T7" s="34">
        <f>IF($Q7="","",HLOOKUP($Q7,'Elab-Modi'!$C$5:$AF$38,34,FALSE)/100)</f>
        <v>0</v>
      </c>
    </row>
    <row r="8" spans="1:20">
      <c r="A8" s="1" t="s">
        <v>7</v>
      </c>
      <c r="B8" s="31">
        <v>0</v>
      </c>
      <c r="C8" s="31">
        <v>6.7</v>
      </c>
      <c r="D8" s="31">
        <v>6.7</v>
      </c>
      <c r="E8" s="31">
        <v>17.100000000000001</v>
      </c>
      <c r="F8" s="31">
        <v>17.100000000000001</v>
      </c>
      <c r="G8" s="31">
        <v>23.8</v>
      </c>
      <c r="H8" s="31">
        <v>23.8</v>
      </c>
      <c r="I8" s="31">
        <v>17.100000000000001</v>
      </c>
      <c r="J8" s="31">
        <v>17.100000000000001</v>
      </c>
      <c r="K8" s="31">
        <v>6.7</v>
      </c>
      <c r="L8" s="31">
        <v>6.7</v>
      </c>
      <c r="M8" s="31">
        <v>0</v>
      </c>
      <c r="Q8" s="6">
        <f t="shared" si="0"/>
        <v>7</v>
      </c>
      <c r="R8" s="24">
        <f>IF(Q8="","",HLOOKUP(Q8,'Elab-Modi'!$C$5:$AF$36,32))</f>
        <v>0.129</v>
      </c>
      <c r="S8" s="34">
        <f>IF($Q8="","",HLOOKUP($Q8,'Elab-Modi'!$C$5:$AF$38,33,FALSE)/100)</f>
        <v>3.0849999999999999E-2</v>
      </c>
      <c r="T8" s="34">
        <f>IF($Q8="","",HLOOKUP($Q8,'Elab-Modi'!$C$5:$AF$38,34,FALSE)/100)</f>
        <v>0</v>
      </c>
    </row>
    <row r="9" spans="1:20">
      <c r="A9" s="1" t="s">
        <v>8</v>
      </c>
      <c r="B9" s="31">
        <v>0</v>
      </c>
      <c r="C9" s="31">
        <v>0</v>
      </c>
      <c r="D9" s="31">
        <v>2.5</v>
      </c>
      <c r="E9" s="31">
        <v>2.5</v>
      </c>
      <c r="F9" s="31">
        <v>0</v>
      </c>
      <c r="G9" s="31">
        <v>0</v>
      </c>
      <c r="H9" s="31">
        <v>16.899999999999999</v>
      </c>
      <c r="I9" s="31">
        <v>16.899999999999999</v>
      </c>
      <c r="J9" s="31">
        <v>14.4</v>
      </c>
      <c r="K9" s="31">
        <v>14.4</v>
      </c>
      <c r="L9" s="31">
        <v>16.899999999999999</v>
      </c>
      <c r="M9" s="31">
        <v>16.899999999999999</v>
      </c>
      <c r="Q9" s="6">
        <f t="shared" si="0"/>
        <v>8</v>
      </c>
      <c r="R9" s="24">
        <f>IF(Q9="","",HLOOKUP(Q9,'Elab-Modi'!$C$5:$AF$36,32))</f>
        <v>0.125</v>
      </c>
      <c r="S9" s="34">
        <f>IF($Q9="","",HLOOKUP($Q9,'Elab-Modi'!$C$5:$AF$38,33,FALSE)/100)</f>
        <v>0</v>
      </c>
      <c r="T9" s="34">
        <f>IF($Q9="","",HLOOKUP($Q9,'Elab-Modi'!$C$5:$AF$38,34,FALSE)/100)</f>
        <v>3.288E-2</v>
      </c>
    </row>
    <row r="10" spans="1:20">
      <c r="Q10" s="6">
        <f t="shared" si="0"/>
        <v>9</v>
      </c>
      <c r="R10" s="24">
        <f>IF(Q10="","",HLOOKUP(Q10,'Elab-Modi'!$C$5:$AF$36,32))</f>
        <v>0.115</v>
      </c>
      <c r="S10" s="34">
        <f>IF($Q10="","",HLOOKUP($Q10,'Elab-Modi'!$C$5:$AF$38,33,FALSE)/100)</f>
        <v>3.1E-4</v>
      </c>
      <c r="T10" s="34">
        <f>IF($Q10="","",HLOOKUP($Q10,'Elab-Modi'!$C$5:$AF$38,34,FALSE)/100)</f>
        <v>0</v>
      </c>
    </row>
    <row r="11" spans="1:20">
      <c r="A11" s="10" t="s">
        <v>43</v>
      </c>
      <c r="Q11" s="6">
        <f t="shared" si="0"/>
        <v>10</v>
      </c>
      <c r="R11" s="24">
        <f>IF(Q11="","",HLOOKUP(Q11,'Elab-Modi'!$C$5:$AF$36,32))</f>
        <v>0</v>
      </c>
      <c r="S11" s="34">
        <f>IF($Q11="","",HLOOKUP($Q11,'Elab-Modi'!$C$5:$AF$38,33,FALSE)/100)</f>
        <v>0</v>
      </c>
      <c r="T11" s="34">
        <f>IF($Q11="","",HLOOKUP($Q11,'Elab-Modi'!$C$5:$AF$38,34,FALSE)/100)</f>
        <v>0</v>
      </c>
    </row>
    <row r="12" spans="1:20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>
      <c r="A16" s="6" t="s">
        <v>5</v>
      </c>
      <c r="B16" s="25">
        <f>VLOOKUP(B12,Q2:T31,2)</f>
        <v>0.70499999999999996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>
      <c r="A18" s="6" t="s">
        <v>19</v>
      </c>
      <c r="B18" s="27">
        <f>VLOOKUP(B12,Q2:T31,3)</f>
        <v>0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>
      <c r="A19" s="6" t="s">
        <v>20</v>
      </c>
      <c r="B19" s="27">
        <f>VLOOKUP(B12,Q2:T31,4)</f>
        <v>0.81441000000000008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73"/>
  <sheetViews>
    <sheetView workbookViewId="0">
      <selection activeCell="B1" sqref="B1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6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6</v>
      </c>
      <c r="B6" s="4" t="s">
        <v>0</v>
      </c>
      <c r="C6" s="32">
        <f>IF(ABS(D$44)&gt;ABS(E$44),D44,E44)</f>
        <v>-2.138E-12</v>
      </c>
      <c r="D6" s="32">
        <f>IF(ABS(F$44)&gt;ABS(G$44),F44,G44)</f>
        <v>24.547999999999998</v>
      </c>
      <c r="E6" s="32">
        <f>IF(ABS(H$44)&gt;ABS(I$44),H44,I44)</f>
        <v>-1.8979999999999999</v>
      </c>
      <c r="F6" s="32">
        <f>IF(ABS(J$44)&gt;ABS(K$44),J44,K44)</f>
        <v>-1.167</v>
      </c>
      <c r="G6" s="32">
        <f>IF(ABS(L$44)&gt;ABS(M$44),L44,M44)</f>
        <v>-2.6649999999999999E-14</v>
      </c>
      <c r="H6" s="32">
        <f>IF(ABS(N$44)&gt;ABS(O$44),N44,O44)</f>
        <v>7.3426000000000005E-2</v>
      </c>
      <c r="I6" s="32">
        <f>IF(ABS(P$44)&gt;ABS(Q$44),P44,Q44)</f>
        <v>0.18110000000000001</v>
      </c>
      <c r="J6" s="32">
        <f>IF(ABS(R$44)&gt;ABS(S$44),R44,S44)</f>
        <v>5.4916000000000003E-16</v>
      </c>
      <c r="K6" s="32">
        <f>IF(ABS(T$44)&gt;ABS(U$44),T44,U44)</f>
        <v>-1.005E-2</v>
      </c>
      <c r="L6" s="32">
        <f>IF(ABS(V$44)&gt;ABS(W$44),V44,W44)</f>
        <v>0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>
      <c r="A7" s="4"/>
      <c r="B7" s="4" t="s">
        <v>1</v>
      </c>
      <c r="C7" s="32">
        <f>IF(ABS(D$44)&gt;ABS(E$44),D45,E45)</f>
        <v>22.939</v>
      </c>
      <c r="D7" s="32">
        <f>IF(ABS(F$44)&gt;ABS(G$44),F45,G45)</f>
        <v>-3.5569999999999999</v>
      </c>
      <c r="E7" s="32">
        <f>IF(ABS(H$44)&gt;ABS(I$44),H45,I45)</f>
        <v>3.1627000000000001</v>
      </c>
      <c r="F7" s="32">
        <f>IF(ABS(J$44)&gt;ABS(K$44),J45,K45)</f>
        <v>0.15422</v>
      </c>
      <c r="G7" s="32">
        <f>IF(ABS(L$44)&gt;ABS(M$44),L45,M45)</f>
        <v>-1.099</v>
      </c>
      <c r="H7" s="32">
        <f>IF(ABS(N$44)&gt;ABS(O$44),N45,O45)</f>
        <v>-0.12189999999999999</v>
      </c>
      <c r="I7" s="32">
        <f>IF(ABS(P$44)&gt;ABS(Q$44),P45,Q45)</f>
        <v>-1.9019999999999999E-2</v>
      </c>
      <c r="J7" s="32">
        <f>IF(ABS(R$44)&gt;ABS(S$44),R45,S45)</f>
        <v>0.16208</v>
      </c>
      <c r="K7" s="32">
        <f>IF(ABS(T$44)&gt;ABS(U$44),T45,U45)</f>
        <v>1.6052E-2</v>
      </c>
      <c r="L7" s="32">
        <f>IF(ABS(V$44)&gt;ABS(W$44),V45,W45)</f>
        <v>0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>
      <c r="A8" s="13"/>
      <c r="B8" s="13" t="s">
        <v>2</v>
      </c>
      <c r="C8" s="33">
        <f>IF(ABS(D$44)&gt;ABS(E$44),D46,E46)</f>
        <v>-1.012E-13</v>
      </c>
      <c r="D8" s="33">
        <f>IF(ABS(F$44)&gt;ABS(G$44),F46,G46)</f>
        <v>0.29892999999999997</v>
      </c>
      <c r="E8" s="33">
        <f>IF(ABS(H$44)&gt;ABS(I$44),H46,I46)</f>
        <v>-0.26579999999999998</v>
      </c>
      <c r="F8" s="33">
        <f>IF(ABS(J$44)&gt;ABS(K$44),J46,K46)</f>
        <v>-1.2959999999999999E-2</v>
      </c>
      <c r="G8" s="33">
        <f>IF(ABS(L$44)&gt;ABS(M$44),L46,M46)</f>
        <v>1.7193999999999999E-16</v>
      </c>
      <c r="H8" s="33">
        <f>IF(ABS(N$44)&gt;ABS(O$44),N46,O46)</f>
        <v>1.0240000000000001E-2</v>
      </c>
      <c r="I8" s="33">
        <f>IF(ABS(P$44)&gt;ABS(Q$44),P46,Q46)</f>
        <v>1.598E-3</v>
      </c>
      <c r="J8" s="33">
        <f>IF(ABS(R$44)&gt;ABS(S$44),R46,S46)</f>
        <v>5.9969E-18</v>
      </c>
      <c r="K8" s="33">
        <f>IF(ABS(T$44)&gt;ABS(U$44),T46,U46)</f>
        <v>-1.3489999999999999E-3</v>
      </c>
      <c r="L8" s="33">
        <f>IF(ABS(V$44)&gt;ABS(W$44),V46,W46)</f>
        <v>0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-1.942E-12</v>
      </c>
      <c r="D9" s="32">
        <f t="shared" ref="D9:D35" si="3">IF(D47="","",IF(ABS(F$44)&gt;ABS(G$44),F47,G47))</f>
        <v>22.132999999999999</v>
      </c>
      <c r="E9" s="32">
        <f t="shared" ref="E9:E35" si="4">IF(F47="","",IF(ABS(H$44)&gt;ABS(I$44),H47,I47))</f>
        <v>-1.696</v>
      </c>
      <c r="F9" s="32">
        <f t="shared" ref="F9:F35" si="5">IF(H47="","",IF(ABS(J$44)&gt;ABS(K$44),J47,K47))</f>
        <v>-0.41880000000000001</v>
      </c>
      <c r="G9" s="32">
        <f t="shared" ref="G9:G35" si="6">IF(J47="","",IF(ABS(L$44)&gt;ABS(M$44),L47,M47))</f>
        <v>-9.1669999999999993E-15</v>
      </c>
      <c r="H9" s="32">
        <f t="shared" ref="H9:H35" si="7">IF(L47="","",IF(ABS(N$44)&gt;ABS(O$44),N47,O47))</f>
        <v>2.4922E-2</v>
      </c>
      <c r="I9" s="32">
        <f t="shared" ref="I9:I35" si="8">IF(N47="","",IF(ABS(P$44)&gt;ABS(Q$44),P47,Q47))</f>
        <v>-0.10680000000000001</v>
      </c>
      <c r="J9" s="32">
        <f t="shared" ref="J9:J35" si="9">IF(P47="","",IF(ABS(R$44)&gt;ABS(S$44),R47,S47))</f>
        <v>-2.5819999999999999E-16</v>
      </c>
      <c r="K9" s="32">
        <f t="shared" ref="K9:K35" si="10">IF(R47="","",IF(ABS(T$44)&gt;ABS(U$44),T47,U47))</f>
        <v>6.1939999999999999E-3</v>
      </c>
      <c r="L9" s="32">
        <f t="shared" ref="L9:L35" si="11">IF(T47="","",IF(ABS(V$44)&gt;ABS(W$44),V47,W47))</f>
        <v>0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32">
        <f t="shared" si="2"/>
        <v>20.364000000000001</v>
      </c>
      <c r="D10" s="32">
        <f t="shared" si="3"/>
        <v>-3.157</v>
      </c>
      <c r="E10" s="32">
        <f t="shared" si="4"/>
        <v>2.8380000000000001</v>
      </c>
      <c r="F10" s="32">
        <f t="shared" si="5"/>
        <v>4.9683999999999999E-2</v>
      </c>
      <c r="G10" s="32">
        <f t="shared" si="6"/>
        <v>-0.36130000000000001</v>
      </c>
      <c r="H10" s="32">
        <f t="shared" si="7"/>
        <v>-4.2320000000000003E-2</v>
      </c>
      <c r="I10" s="32">
        <f t="shared" si="8"/>
        <v>1.2285000000000001E-2</v>
      </c>
      <c r="J10" s="32">
        <f t="shared" si="9"/>
        <v>-9.9440000000000001E-2</v>
      </c>
      <c r="K10" s="32">
        <f t="shared" si="10"/>
        <v>-9.7599999999999996E-3</v>
      </c>
      <c r="L10" s="32">
        <f t="shared" si="11"/>
        <v>0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>
      <c r="A11" s="13"/>
      <c r="B11" s="13" t="str">
        <f>IF(A49="","","Rot")</f>
        <v>Rot</v>
      </c>
      <c r="C11" s="33">
        <f t="shared" si="2"/>
        <v>-9.304E-14</v>
      </c>
      <c r="D11" s="33">
        <f t="shared" si="3"/>
        <v>0.26530999999999999</v>
      </c>
      <c r="E11" s="33">
        <f t="shared" si="4"/>
        <v>-0.23849999999999999</v>
      </c>
      <c r="F11" s="33">
        <f t="shared" si="5"/>
        <v>-4.1749999999999999E-3</v>
      </c>
      <c r="G11" s="33">
        <f t="shared" si="6"/>
        <v>8.9387999999999999E-17</v>
      </c>
      <c r="H11" s="33">
        <f t="shared" si="7"/>
        <v>3.5561E-3</v>
      </c>
      <c r="I11" s="33">
        <f t="shared" si="8"/>
        <v>-1.0319999999999999E-3</v>
      </c>
      <c r="J11" s="33">
        <f t="shared" si="9"/>
        <v>4.5771999999999998E-18</v>
      </c>
      <c r="K11" s="33">
        <f t="shared" si="10"/>
        <v>8.2014000000000002E-4</v>
      </c>
      <c r="L11" s="33">
        <f t="shared" si="11"/>
        <v>0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>
      <c r="A12" s="4">
        <f>IF(B50="","",B50)</f>
        <v>4</v>
      </c>
      <c r="B12" s="4" t="str">
        <f>IF(A50="","","Vx")</f>
        <v>Vx</v>
      </c>
      <c r="C12" s="32">
        <f t="shared" si="2"/>
        <v>-1.5980000000000001E-12</v>
      </c>
      <c r="D12" s="32">
        <f t="shared" si="3"/>
        <v>18.337</v>
      </c>
      <c r="E12" s="32">
        <f t="shared" si="4"/>
        <v>-1.3859999999999999</v>
      </c>
      <c r="F12" s="32">
        <f t="shared" si="5"/>
        <v>0.50653999999999999</v>
      </c>
      <c r="G12" s="32">
        <f t="shared" si="6"/>
        <v>1.1728E-14</v>
      </c>
      <c r="H12" s="32">
        <f t="shared" si="7"/>
        <v>-3.4070000000000003E-2</v>
      </c>
      <c r="I12" s="32">
        <f t="shared" si="8"/>
        <v>-0.22370000000000001</v>
      </c>
      <c r="J12" s="32">
        <f t="shared" si="9"/>
        <v>-6.4439999999999998E-16</v>
      </c>
      <c r="K12" s="32">
        <f t="shared" si="10"/>
        <v>1.2449E-2</v>
      </c>
      <c r="L12" s="32">
        <f t="shared" si="11"/>
        <v>0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>
      <c r="A13" s="4"/>
      <c r="B13" s="4" t="str">
        <f>IF(A51="","","Vy")</f>
        <v>Vy</v>
      </c>
      <c r="C13" s="32">
        <f t="shared" si="2"/>
        <v>16.59</v>
      </c>
      <c r="D13" s="32">
        <f t="shared" si="3"/>
        <v>-2.5640000000000001</v>
      </c>
      <c r="E13" s="32">
        <f t="shared" si="4"/>
        <v>2.3313999999999999</v>
      </c>
      <c r="F13" s="32">
        <f t="shared" si="5"/>
        <v>-7.5289999999999996E-2</v>
      </c>
      <c r="G13" s="32">
        <f t="shared" si="6"/>
        <v>0.51797000000000004</v>
      </c>
      <c r="H13" s="32">
        <f t="shared" si="7"/>
        <v>5.5362000000000001E-2</v>
      </c>
      <c r="I13" s="32">
        <f t="shared" si="8"/>
        <v>2.3931999999999998E-2</v>
      </c>
      <c r="J13" s="32">
        <f t="shared" si="9"/>
        <v>-0.20150000000000001</v>
      </c>
      <c r="K13" s="32">
        <f t="shared" si="10"/>
        <v>-1.9890000000000001E-2</v>
      </c>
      <c r="L13" s="32">
        <f t="shared" si="11"/>
        <v>0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>
      <c r="A14" s="13"/>
      <c r="B14" s="13" t="str">
        <f>IF(A52="","","Rot")</f>
        <v>Rot</v>
      </c>
      <c r="C14" s="33">
        <f t="shared" si="2"/>
        <v>-7.5169999999999997E-14</v>
      </c>
      <c r="D14" s="33">
        <f t="shared" si="3"/>
        <v>0.21546999999999999</v>
      </c>
      <c r="E14" s="33">
        <f t="shared" si="4"/>
        <v>-0.19589999999999999</v>
      </c>
      <c r="F14" s="33">
        <f t="shared" si="5"/>
        <v>6.3265999999999999E-3</v>
      </c>
      <c r="G14" s="33">
        <f t="shared" si="6"/>
        <v>-1.9729999999999999E-17</v>
      </c>
      <c r="H14" s="33">
        <f t="shared" si="7"/>
        <v>-4.6519999999999999E-3</v>
      </c>
      <c r="I14" s="33">
        <f t="shared" si="8"/>
        <v>-2.0110000000000002E-3</v>
      </c>
      <c r="J14" s="33">
        <f t="shared" si="9"/>
        <v>-1.6169999999999999E-18</v>
      </c>
      <c r="K14" s="33">
        <f t="shared" si="10"/>
        <v>1.6715E-3</v>
      </c>
      <c r="L14" s="33">
        <f t="shared" si="11"/>
        <v>0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>
      <c r="A15" s="4">
        <f>IF(B53="","",B53)</f>
        <v>3</v>
      </c>
      <c r="B15" s="4" t="str">
        <f>IF(A53="","","Vx")</f>
        <v>Vx</v>
      </c>
      <c r="C15" s="32">
        <f t="shared" si="2"/>
        <v>-1.2059999999999999E-12</v>
      </c>
      <c r="D15" s="32">
        <f t="shared" si="3"/>
        <v>13.747999999999999</v>
      </c>
      <c r="E15" s="32">
        <f t="shared" si="4"/>
        <v>-1.0209999999999999</v>
      </c>
      <c r="F15" s="32">
        <f t="shared" si="5"/>
        <v>1.1138999999999999</v>
      </c>
      <c r="G15" s="32">
        <f t="shared" si="6"/>
        <v>2.5417000000000001E-14</v>
      </c>
      <c r="H15" s="32">
        <f t="shared" si="7"/>
        <v>-7.1309999999999998E-2</v>
      </c>
      <c r="I15" s="32">
        <f t="shared" si="8"/>
        <v>-3.2660000000000002E-2</v>
      </c>
      <c r="J15" s="32">
        <f t="shared" si="9"/>
        <v>-1.3880000000000001E-16</v>
      </c>
      <c r="K15" s="32">
        <f t="shared" si="10"/>
        <v>1.3523000000000001E-3</v>
      </c>
      <c r="L15" s="32">
        <f t="shared" si="11"/>
        <v>0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>
      <c r="A16" s="4"/>
      <c r="B16" s="4" t="str">
        <f>IF(A54="","","Vy")</f>
        <v>Vy</v>
      </c>
      <c r="C16" s="32">
        <f t="shared" si="2"/>
        <v>12.202999999999999</v>
      </c>
      <c r="D16" s="32">
        <f t="shared" si="3"/>
        <v>-1.881</v>
      </c>
      <c r="E16" s="32">
        <f t="shared" si="4"/>
        <v>1.7284999999999999</v>
      </c>
      <c r="F16" s="32">
        <f t="shared" si="5"/>
        <v>-0.1535</v>
      </c>
      <c r="G16" s="32">
        <f t="shared" si="6"/>
        <v>1.0744</v>
      </c>
      <c r="H16" s="32">
        <f t="shared" si="7"/>
        <v>0.11787</v>
      </c>
      <c r="I16" s="32">
        <f t="shared" si="8"/>
        <v>2.261E-3</v>
      </c>
      <c r="J16" s="32">
        <f t="shared" si="9"/>
        <v>-2.4080000000000001E-2</v>
      </c>
      <c r="K16" s="32">
        <f t="shared" si="10"/>
        <v>-2.3440000000000002E-3</v>
      </c>
      <c r="L16" s="32">
        <f t="shared" si="11"/>
        <v>0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>
      <c r="A17" s="13"/>
      <c r="B17" s="13" t="str">
        <f>IF(A55="","","Rot")</f>
        <v>Rot</v>
      </c>
      <c r="C17" s="33">
        <f t="shared" si="2"/>
        <v>-5.7550000000000005E-14</v>
      </c>
      <c r="D17" s="33">
        <f t="shared" si="3"/>
        <v>0.15803</v>
      </c>
      <c r="E17" s="33">
        <f t="shared" si="4"/>
        <v>-0.1452</v>
      </c>
      <c r="F17" s="33">
        <f t="shared" si="5"/>
        <v>1.2898E-2</v>
      </c>
      <c r="G17" s="33">
        <f t="shared" si="6"/>
        <v>-1.0080000000000001E-16</v>
      </c>
      <c r="H17" s="33">
        <f t="shared" si="7"/>
        <v>-9.9050000000000006E-3</v>
      </c>
      <c r="I17" s="33">
        <f t="shared" si="8"/>
        <v>-1.9000000000000001E-4</v>
      </c>
      <c r="J17" s="33">
        <f t="shared" si="9"/>
        <v>-9.0500000000000004E-18</v>
      </c>
      <c r="K17" s="33">
        <f t="shared" si="10"/>
        <v>1.9699999999999999E-4</v>
      </c>
      <c r="L17" s="33">
        <f t="shared" si="11"/>
        <v>0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>
      <c r="A18" s="4">
        <f>IF(B56="","",B56)</f>
        <v>2</v>
      </c>
      <c r="B18" s="4" t="str">
        <f>IF(A56="","","Vx")</f>
        <v>Vx</v>
      </c>
      <c r="C18" s="32">
        <f t="shared" si="2"/>
        <v>-8.267E-13</v>
      </c>
      <c r="D18" s="32">
        <f t="shared" si="3"/>
        <v>9.3002000000000002</v>
      </c>
      <c r="E18" s="32">
        <f t="shared" si="4"/>
        <v>-0.68220000000000003</v>
      </c>
      <c r="F18" s="32">
        <f t="shared" si="5"/>
        <v>1.1357999999999999</v>
      </c>
      <c r="G18" s="32">
        <f t="shared" si="6"/>
        <v>2.5495E-14</v>
      </c>
      <c r="H18" s="32">
        <f t="shared" si="7"/>
        <v>-7.1080000000000004E-2</v>
      </c>
      <c r="I18" s="32">
        <f t="shared" si="8"/>
        <v>0.17072999999999999</v>
      </c>
      <c r="J18" s="32">
        <f t="shared" si="9"/>
        <v>5.3349000000000002E-16</v>
      </c>
      <c r="K18" s="32">
        <f t="shared" si="10"/>
        <v>-9.5840000000000005E-3</v>
      </c>
      <c r="L18" s="32">
        <f t="shared" si="11"/>
        <v>0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>
      <c r="A19" s="4"/>
      <c r="B19" s="4" t="str">
        <f>IF(A57="","","Vy")</f>
        <v>Vy</v>
      </c>
      <c r="C19" s="32">
        <f t="shared" si="2"/>
        <v>8.077</v>
      </c>
      <c r="D19" s="32">
        <f t="shared" si="3"/>
        <v>-1.252</v>
      </c>
      <c r="E19" s="32">
        <f t="shared" si="4"/>
        <v>1.1603000000000001</v>
      </c>
      <c r="F19" s="32">
        <f t="shared" si="5"/>
        <v>-0.15260000000000001</v>
      </c>
      <c r="G19" s="32">
        <f t="shared" si="6"/>
        <v>1.0761000000000001</v>
      </c>
      <c r="H19" s="32">
        <f t="shared" si="7"/>
        <v>0.11822000000000001</v>
      </c>
      <c r="I19" s="32">
        <f t="shared" si="8"/>
        <v>-1.8960000000000001E-2</v>
      </c>
      <c r="J19" s="32">
        <f t="shared" si="9"/>
        <v>0.15701000000000001</v>
      </c>
      <c r="K19" s="32">
        <f t="shared" si="10"/>
        <v>1.5285999999999999E-2</v>
      </c>
      <c r="L19" s="32">
        <f t="shared" si="11"/>
        <v>0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>
      <c r="A20" s="13"/>
      <c r="B20" s="13" t="str">
        <f>IF(A58="","","Rot")</f>
        <v>Rot</v>
      </c>
      <c r="C20" s="33">
        <f t="shared" si="2"/>
        <v>-3.9829999999999999E-14</v>
      </c>
      <c r="D20" s="33">
        <f t="shared" si="3"/>
        <v>0.10518</v>
      </c>
      <c r="E20" s="33">
        <f t="shared" si="4"/>
        <v>-9.7509999999999999E-2</v>
      </c>
      <c r="F20" s="33">
        <f t="shared" si="5"/>
        <v>1.2827E-2</v>
      </c>
      <c r="G20" s="33">
        <f t="shared" si="6"/>
        <v>-1.545E-16</v>
      </c>
      <c r="H20" s="33">
        <f t="shared" si="7"/>
        <v>-9.9340000000000001E-3</v>
      </c>
      <c r="I20" s="33">
        <f t="shared" si="8"/>
        <v>1.593E-3</v>
      </c>
      <c r="J20" s="33">
        <f t="shared" si="9"/>
        <v>4.3359000000000002E-18</v>
      </c>
      <c r="K20" s="33">
        <f t="shared" si="10"/>
        <v>-1.2849999999999999E-3</v>
      </c>
      <c r="L20" s="33">
        <f t="shared" si="11"/>
        <v>0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>
      <c r="A21" s="4">
        <f>IF(B59="","",B59)</f>
        <v>1</v>
      </c>
      <c r="B21" s="4" t="str">
        <f>IF(A59="","","Vx")</f>
        <v>Vx</v>
      </c>
      <c r="C21" s="32">
        <f t="shared" si="2"/>
        <v>-3.9629999999999999E-13</v>
      </c>
      <c r="D21" s="32">
        <f t="shared" si="3"/>
        <v>4.5529000000000002</v>
      </c>
      <c r="E21" s="32">
        <f t="shared" si="4"/>
        <v>-0.3296</v>
      </c>
      <c r="F21" s="32">
        <f t="shared" si="5"/>
        <v>0.69060999999999995</v>
      </c>
      <c r="G21" s="32">
        <f t="shared" si="6"/>
        <v>1.5496000000000001E-14</v>
      </c>
      <c r="H21" s="32">
        <f t="shared" si="7"/>
        <v>-4.265E-2</v>
      </c>
      <c r="I21" s="32">
        <f t="shared" si="8"/>
        <v>0.18160000000000001</v>
      </c>
      <c r="J21" s="32">
        <f t="shared" si="9"/>
        <v>5.6065000000000005E-16</v>
      </c>
      <c r="K21" s="32">
        <f t="shared" si="10"/>
        <v>-9.953E-3</v>
      </c>
      <c r="L21" s="32">
        <f t="shared" si="11"/>
        <v>0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>
      <c r="A22" s="4"/>
      <c r="B22" s="4" t="str">
        <f>IF(A60="","","Vy")</f>
        <v>Vy</v>
      </c>
      <c r="C22" s="32">
        <f t="shared" si="2"/>
        <v>3.8513999999999999</v>
      </c>
      <c r="D22" s="32">
        <f t="shared" si="3"/>
        <v>-0.60299999999999998</v>
      </c>
      <c r="E22" s="32">
        <f t="shared" si="4"/>
        <v>0.56320000000000003</v>
      </c>
      <c r="F22" s="32">
        <f t="shared" si="5"/>
        <v>-9.1770000000000004E-2</v>
      </c>
      <c r="G22" s="32">
        <f t="shared" si="6"/>
        <v>0.64568999999999999</v>
      </c>
      <c r="H22" s="32">
        <f t="shared" si="7"/>
        <v>7.1152000000000007E-2</v>
      </c>
      <c r="I22" s="32">
        <f t="shared" si="8"/>
        <v>-1.9570000000000001E-2</v>
      </c>
      <c r="J22" s="32">
        <f t="shared" si="9"/>
        <v>0.16375999999999999</v>
      </c>
      <c r="K22" s="32">
        <f t="shared" si="10"/>
        <v>1.5973999999999999E-2</v>
      </c>
      <c r="L22" s="32">
        <f t="shared" si="11"/>
        <v>0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>
      <c r="A23" s="13"/>
      <c r="B23" s="13" t="str">
        <f>IF(A61="","","Rot")</f>
        <v>Rot</v>
      </c>
      <c r="C23" s="33">
        <f t="shared" si="2"/>
        <v>-1.8510000000000001E-14</v>
      </c>
      <c r="D23" s="33">
        <f t="shared" si="3"/>
        <v>5.0675999999999999E-2</v>
      </c>
      <c r="E23" s="33">
        <f t="shared" si="4"/>
        <v>-4.7329999999999997E-2</v>
      </c>
      <c r="F23" s="33">
        <f t="shared" si="5"/>
        <v>7.7115999999999999E-3</v>
      </c>
      <c r="G23" s="33">
        <f t="shared" si="6"/>
        <v>-1.091E-16</v>
      </c>
      <c r="H23" s="33">
        <f t="shared" si="7"/>
        <v>-5.9789999999999999E-3</v>
      </c>
      <c r="I23" s="33">
        <f t="shared" si="8"/>
        <v>1.6444000000000001E-3</v>
      </c>
      <c r="J23" s="33">
        <f t="shared" si="9"/>
        <v>1.0435E-17</v>
      </c>
      <c r="K23" s="33">
        <f t="shared" si="10"/>
        <v>-1.3420000000000001E-3</v>
      </c>
      <c r="L23" s="33">
        <f t="shared" si="11"/>
        <v>0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0.70499999999999996</v>
      </c>
      <c r="D36" s="2">
        <f>INDEX(SPI!$B$1:$I$931,$A44+(3*$B$1+2)*D$5+1,2)</f>
        <v>0.69799999999999995</v>
      </c>
      <c r="E36" s="2">
        <f>INDEX(SPI!$B$1:$I$931,$A44+(3*$B$1+2)*E$5+1,2)</f>
        <v>0.624</v>
      </c>
      <c r="F36" s="2">
        <f>INDEX(SPI!$B$1:$I$931,$A44+(3*$B$1+2)*F$5+1,2)</f>
        <v>0.23699999999999999</v>
      </c>
      <c r="G36" s="2">
        <f>INDEX(SPI!$B$1:$I$931,$A44+(3*$B$1+2)*G$5+1,2)</f>
        <v>0.23499999999999999</v>
      </c>
      <c r="H36" s="2">
        <f>INDEX(SPI!$B$1:$I$931,$A44+(3*$B$1+2)*H$5+1,2)</f>
        <v>0.21199999999999999</v>
      </c>
      <c r="I36" s="2">
        <f>INDEX(SPI!$B$1:$I$931,$A44+(3*$B$1+2)*I$5+1,2)</f>
        <v>0.129</v>
      </c>
      <c r="J36" s="2">
        <f>INDEX(SPI!$B$1:$I$931,$A44+(3*$B$1+2)*J$5+1,2)</f>
        <v>0.125</v>
      </c>
      <c r="K36" s="2">
        <f>INDEX(SPI!$B$1:$I$931,$A44+(3*$B$1+2)*K$5+1,2)</f>
        <v>0.115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91</v>
      </c>
      <c r="C37" s="2">
        <f>INDEX(SPI!$B$1:$I$931,$A44+(3*$B$1+2)*C5,7)</f>
        <v>0</v>
      </c>
      <c r="D37" s="2">
        <f>INDEX(SPI!$B$1:$I$931,$A44+(3*$B$1+2)*D5,7)</f>
        <v>81.596000000000004</v>
      </c>
      <c r="E37" s="2">
        <f>INDEX(SPI!$B$1:$I$931,$A44+(3*$B$1+2)*E5,7)</f>
        <v>1.4830000000000001</v>
      </c>
      <c r="F37" s="2">
        <f>INDEX(SPI!$B$1:$I$931,$A44+(3*$B$1+2)*F5,7)</f>
        <v>11.414999999999999</v>
      </c>
      <c r="G37" s="2">
        <f>INDEX(SPI!$B$1:$I$931,$A44+(3*$B$1+2)*G5,7)</f>
        <v>0</v>
      </c>
      <c r="H37" s="2">
        <f>INDEX(SPI!$B$1:$I$931,$A44+(3*$B$1+2)*H5,7)</f>
        <v>0.17199999999999999</v>
      </c>
      <c r="I37" s="2">
        <f>INDEX(SPI!$B$1:$I$931,$A44+(3*$B$1+2)*I5,7)</f>
        <v>3.085</v>
      </c>
      <c r="J37" s="2">
        <f>INDEX(SPI!$B$1:$I$931,$A44+(3*$B$1+2)*J5,7)</f>
        <v>0</v>
      </c>
      <c r="K37" s="2">
        <f>INDEX(SPI!$B$1:$I$931,$A44+(3*$B$1+2)*K5,7)</f>
        <v>3.1E-2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92</v>
      </c>
      <c r="C38" s="2">
        <f>INDEX(SPI!$B$1:$I$931,$A44+(3*$B$1+2)*C5,8)</f>
        <v>81.441000000000003</v>
      </c>
      <c r="D38" s="2">
        <f>INDEX(SPI!$B$1:$I$931,$A44+(3*$B$1+2)*D5,8)</f>
        <v>0</v>
      </c>
      <c r="E38" s="2">
        <f>INDEX(SPI!$B$1:$I$931,$A44+(3*$B$1+2)*E5,8)</f>
        <v>0</v>
      </c>
      <c r="F38" s="2">
        <f>INDEX(SPI!$B$1:$I$931,$A44+(3*$B$1+2)*F5,8)</f>
        <v>0</v>
      </c>
      <c r="G38" s="2">
        <f>INDEX(SPI!$B$1:$I$931,$A44+(3*$B$1+2)*G5,8)</f>
        <v>12.943</v>
      </c>
      <c r="H38" s="2">
        <f>INDEX(SPI!$B$1:$I$931,$A44+(3*$B$1+2)*H5,8)</f>
        <v>0</v>
      </c>
      <c r="I38" s="2">
        <f>INDEX(SPI!$B$1:$I$931,$A44+(3*$B$1+2)*I5,8)</f>
        <v>0</v>
      </c>
      <c r="J38" s="2">
        <f>INDEX(SPI!$B$1:$I$931,$A44+(3*$B$1+2)*J5,8)</f>
        <v>3.2879999999999998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1.2343000000000001E-25</v>
      </c>
      <c r="E44" s="14">
        <f>INDEX(SPI!$B$1:$I$931,$A44+(3*$B$1+2)*D$43+1,8)</f>
        <v>-2.138E-12</v>
      </c>
      <c r="F44" s="14">
        <f>INDEX(SPI!$B$1:$I$931,$A44+(3*$B$1+2)*F$43+1,7)</f>
        <v>24.547999999999998</v>
      </c>
      <c r="G44" s="14">
        <f>INDEX(SPI!$B$1:$I$931,$A44+(3*$B$1+2)*F$43+1,8)</f>
        <v>1.5804E-12</v>
      </c>
      <c r="H44" s="14">
        <f>INDEX(SPI!$B$1:$I$931,$A44+(3*$B$1+2)*H$43+1,7)</f>
        <v>-1.8979999999999999</v>
      </c>
      <c r="I44" s="14">
        <f>INDEX(SPI!$B$1:$I$931,$A44+(3*$B$1+2)*H$43+1,8)</f>
        <v>5.3148999999999999E-13</v>
      </c>
      <c r="J44" s="14">
        <f>INDEX(SPI!$B$1:$I$931,$A44+(3*$B$1+2)*J$43+1,7)</f>
        <v>-1.167</v>
      </c>
      <c r="K44" s="14">
        <f>INDEX(SPI!$B$1:$I$931,$A44+(3*$B$1+2)*J$43+1,8)</f>
        <v>2.8418000000000001E-14</v>
      </c>
      <c r="L44" s="14">
        <f>INDEX(SPI!$B$1:$I$931,$A44+(3*$B$1+2)*L$43+1,7)</f>
        <v>-6.2290000000000004E-28</v>
      </c>
      <c r="M44" s="14">
        <f>INDEX(SPI!$B$1:$I$931,$A44+(3*$B$1+2)*L$43+1,8)</f>
        <v>-2.6649999999999999E-14</v>
      </c>
      <c r="N44" s="14">
        <f>INDEX(SPI!$B$1:$I$931,$A44+(3*$B$1+2)*N$43+1,7)</f>
        <v>7.3426000000000005E-2</v>
      </c>
      <c r="O44" s="14">
        <f>INDEX(SPI!$B$1:$I$931,$A44+(3*$B$1+2)*N$43+1,8)</f>
        <v>-3.9050000000000001E-15</v>
      </c>
      <c r="P44" s="14">
        <f>INDEX(SPI!$B$1:$I$931,$A44+(3*$B$1+2)*P$43+1,7)</f>
        <v>0.18110000000000001</v>
      </c>
      <c r="Q44" s="14">
        <f>INDEX(SPI!$B$1:$I$931,$A44+(3*$B$1+2)*P$43+1,8)</f>
        <v>-4.086E-17</v>
      </c>
      <c r="R44" s="14">
        <f>INDEX(SPI!$B$1:$I$931,$A44+(3*$B$1+2)*R$43+1,7)</f>
        <v>1.6635000000000002E-30</v>
      </c>
      <c r="S44" s="14">
        <f>INDEX(SPI!$B$1:$I$931,$A44+(3*$B$1+2)*R$43+1,8)</f>
        <v>5.4916000000000003E-16</v>
      </c>
      <c r="T44" s="14">
        <f>INDEX(SPI!$B$1:$I$931,$A44+(3*$B$1+2)*T$43+1,7)</f>
        <v>-1.005E-2</v>
      </c>
      <c r="U44" s="14">
        <f>INDEX(SPI!$B$1:$I$931,$A44+(3*$B$1+2)*T$43+1,8)</f>
        <v>2.5211000000000002E-16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-1.324E-12</v>
      </c>
      <c r="E45" s="14">
        <f>INDEX(SPI!$B$1:$I$931,$A45+(3*$B$1+2)*D$43+1,8)</f>
        <v>22.939</v>
      </c>
      <c r="F45" s="14">
        <f>INDEX(SPI!$B$1:$I$931,$A45+(3*$B$1+2)*F$43+1,7)</f>
        <v>-3.5569999999999999</v>
      </c>
      <c r="G45" s="14">
        <f>INDEX(SPI!$B$1:$I$931,$A45+(3*$B$1+2)*F$43+1,8)</f>
        <v>-2.2899999999999998E-13</v>
      </c>
      <c r="H45" s="14">
        <f>INDEX(SPI!$B$1:$I$931,$A45+(3*$B$1+2)*H$43+1,7)</f>
        <v>3.1627000000000001</v>
      </c>
      <c r="I45" s="14">
        <f>INDEX(SPI!$B$1:$I$931,$A45+(3*$B$1+2)*H$43+1,8)</f>
        <v>-8.8550000000000001E-13</v>
      </c>
      <c r="J45" s="14">
        <f>INDEX(SPI!$B$1:$I$931,$A45+(3*$B$1+2)*J$43+1,7)</f>
        <v>0.15422</v>
      </c>
      <c r="K45" s="14">
        <f>INDEX(SPI!$B$1:$I$931,$A45+(3*$B$1+2)*J$43+1,8)</f>
        <v>-3.7570000000000001E-15</v>
      </c>
      <c r="L45" s="14">
        <f>INDEX(SPI!$B$1:$I$931,$A45+(3*$B$1+2)*L$43+1,7)</f>
        <v>-2.57E-14</v>
      </c>
      <c r="M45" s="14">
        <f>INDEX(SPI!$B$1:$I$931,$A45+(3*$B$1+2)*L$43+1,8)</f>
        <v>-1.099</v>
      </c>
      <c r="N45" s="14">
        <f>INDEX(SPI!$B$1:$I$931,$A45+(3*$B$1+2)*N$43+1,7)</f>
        <v>-0.12189999999999999</v>
      </c>
      <c r="O45" s="14">
        <f>INDEX(SPI!$B$1:$I$931,$A45+(3*$B$1+2)*N$43+1,8)</f>
        <v>6.4806999999999998E-15</v>
      </c>
      <c r="P45" s="14">
        <f>INDEX(SPI!$B$1:$I$931,$A45+(3*$B$1+2)*P$43+1,7)</f>
        <v>-1.9019999999999999E-2</v>
      </c>
      <c r="Q45" s="14">
        <f>INDEX(SPI!$B$1:$I$931,$A45+(3*$B$1+2)*P$43+1,8)</f>
        <v>4.2903000000000002E-18</v>
      </c>
      <c r="R45" s="14">
        <f>INDEX(SPI!$B$1:$I$931,$A45+(3*$B$1+2)*R$43+1,7)</f>
        <v>4.9095999999999999E-16</v>
      </c>
      <c r="S45" s="14">
        <f>INDEX(SPI!$B$1:$I$931,$A45+(3*$B$1+2)*R$43+1,8)</f>
        <v>0.16208</v>
      </c>
      <c r="T45" s="14">
        <f>INDEX(SPI!$B$1:$I$931,$A45+(3*$B$1+2)*T$43+1,7)</f>
        <v>1.6052E-2</v>
      </c>
      <c r="U45" s="14">
        <f>INDEX(SPI!$B$1:$I$931,$A45+(3*$B$1+2)*T$43+1,8)</f>
        <v>-4.0260000000000002E-16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5.8427999999999998E-27</v>
      </c>
      <c r="E46" s="15">
        <f>INDEX(SPI!$B$1:$I$931,$A46+(3*$B$1+2)*D$43+1,8)</f>
        <v>-1.012E-13</v>
      </c>
      <c r="F46" s="15">
        <f>INDEX(SPI!$B$1:$I$931,$A46+(3*$B$1+2)*F$43+1,7)</f>
        <v>0.29892999999999997</v>
      </c>
      <c r="G46" s="15">
        <f>INDEX(SPI!$B$1:$I$931,$A46+(3*$B$1+2)*F$43+1,8)</f>
        <v>1.9245000000000001E-14</v>
      </c>
      <c r="H46" s="15">
        <f>INDEX(SPI!$B$1:$I$931,$A46+(3*$B$1+2)*H$43+1,7)</f>
        <v>-0.26579999999999998</v>
      </c>
      <c r="I46" s="15">
        <f>INDEX(SPI!$B$1:$I$931,$A46+(3*$B$1+2)*H$43+1,8)</f>
        <v>7.4409999999999995E-14</v>
      </c>
      <c r="J46" s="15">
        <f>INDEX(SPI!$B$1:$I$931,$A46+(3*$B$1+2)*J$43+1,7)</f>
        <v>-1.2959999999999999E-2</v>
      </c>
      <c r="K46" s="15">
        <f>INDEX(SPI!$B$1:$I$931,$A46+(3*$B$1+2)*J$43+1,8)</f>
        <v>3.1571999999999998E-16</v>
      </c>
      <c r="L46" s="15">
        <f>INDEX(SPI!$B$1:$I$931,$A46+(3*$B$1+2)*L$43+1,7)</f>
        <v>4.0192E-30</v>
      </c>
      <c r="M46" s="15">
        <f>INDEX(SPI!$B$1:$I$931,$A46+(3*$B$1+2)*L$43+1,8)</f>
        <v>1.7193999999999999E-16</v>
      </c>
      <c r="N46" s="15">
        <f>INDEX(SPI!$B$1:$I$931,$A46+(3*$B$1+2)*N$43+1,7)</f>
        <v>1.0240000000000001E-2</v>
      </c>
      <c r="O46" s="15">
        <f>INDEX(SPI!$B$1:$I$931,$A46+(3*$B$1+2)*N$43+1,8)</f>
        <v>-5.4460000000000001E-16</v>
      </c>
      <c r="P46" s="15">
        <f>INDEX(SPI!$B$1:$I$931,$A46+(3*$B$1+2)*P$43+1,7)</f>
        <v>1.598E-3</v>
      </c>
      <c r="Q46" s="15">
        <f>INDEX(SPI!$B$1:$I$931,$A46+(3*$B$1+2)*P$43+1,8)</f>
        <v>-3.6049999999999998E-19</v>
      </c>
      <c r="R46" s="15">
        <f>INDEX(SPI!$B$1:$I$931,$A46+(3*$B$1+2)*R$43+1,7)</f>
        <v>1.8166000000000001E-32</v>
      </c>
      <c r="S46" s="15">
        <f>INDEX(SPI!$B$1:$I$931,$A46+(3*$B$1+2)*R$43+1,8)</f>
        <v>5.9969E-18</v>
      </c>
      <c r="T46" s="15">
        <f>INDEX(SPI!$B$1:$I$931,$A46+(3*$B$1+2)*T$43+1,7)</f>
        <v>-1.3489999999999999E-3</v>
      </c>
      <c r="U46" s="15">
        <f>INDEX(SPI!$B$1:$I$931,$A46+(3*$B$1+2)*T$43+1,8)</f>
        <v>3.3833000000000002E-17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1.1212999999999999E-25</v>
      </c>
      <c r="E47" s="14">
        <f>IF($A47="","",INDEX(SPI!$B$1:$I$931,$A47+(3*$B$1+2)*D$43+1,8))</f>
        <v>-1.942E-12</v>
      </c>
      <c r="F47" s="14">
        <f>IF($A47="","",INDEX(SPI!$B$1:$I$931,$A47+(3*$B$1+2)*F$43+1,7))</f>
        <v>22.132999999999999</v>
      </c>
      <c r="G47" s="14">
        <f>IF($A47="","",INDEX(SPI!$B$1:$I$931,$A47+(3*$B$1+2)*F$43+1,8))</f>
        <v>1.4248999999999999E-12</v>
      </c>
      <c r="H47" s="14">
        <f>IF($A47="","",INDEX(SPI!$B$1:$I$931,$A47+(3*$B$1+2)*H$43+1,7))</f>
        <v>-1.696</v>
      </c>
      <c r="I47" s="14">
        <f>IF($A47="","",INDEX(SPI!$B$1:$I$931,$A47+(3*$B$1+2)*H$43+1,8))</f>
        <v>4.7484000000000002E-13</v>
      </c>
      <c r="J47" s="14">
        <f>IF($A47="","",INDEX(SPI!$B$1:$I$931,$A47+(3*$B$1+2)*J$43+1,7))</f>
        <v>-0.41880000000000001</v>
      </c>
      <c r="K47" s="14">
        <f>IF($A47="","",INDEX(SPI!$B$1:$I$931,$A47+(3*$B$1+2)*J$43+1,8))</f>
        <v>1.0202E-14</v>
      </c>
      <c r="L47" s="14">
        <f>IF($A47="","",INDEX(SPI!$B$1:$I$931,$A47+(3*$B$1+2)*L$43+1,7))</f>
        <v>-2.1430000000000002E-28</v>
      </c>
      <c r="M47" s="14">
        <f>IF($A47="","",INDEX(SPI!$B$1:$I$931,$A47+(3*$B$1+2)*L$43+1,8))</f>
        <v>-9.1669999999999993E-15</v>
      </c>
      <c r="N47" s="14">
        <f>IF($A47="","",INDEX(SPI!$B$1:$I$931,$A47+(3*$B$1+2)*N$43+1,7))</f>
        <v>2.4922E-2</v>
      </c>
      <c r="O47" s="14">
        <f>IF($A47="","",INDEX(SPI!$B$1:$I$931,$A47+(3*$B$1+2)*N$43+1,8))</f>
        <v>-1.325E-15</v>
      </c>
      <c r="P47" s="14">
        <f>IF($A47="","",INDEX(SPI!$B$1:$I$931,$A47+(3*$B$1+2)*P$43+1,7))</f>
        <v>-0.10680000000000001</v>
      </c>
      <c r="Q47" s="14">
        <f>IF($A47="","",INDEX(SPI!$B$1:$I$931,$A47+(3*$B$1+2)*P$43+1,8))</f>
        <v>2.4087000000000001E-17</v>
      </c>
      <c r="R47" s="14">
        <f>IF($A47="","",INDEX(SPI!$B$1:$I$931,$A47+(3*$B$1+2)*R$43+1,7))</f>
        <v>-7.8210000000000002E-31</v>
      </c>
      <c r="S47" s="14">
        <f>IF($A47="","",INDEX(SPI!$B$1:$I$931,$A47+(3*$B$1+2)*R$43+1,8))</f>
        <v>-2.5819999999999999E-16</v>
      </c>
      <c r="T47" s="14">
        <f>IF($A47="","",INDEX(SPI!$B$1:$I$931,$A47+(3*$B$1+2)*T$43+1,7))</f>
        <v>6.1939999999999999E-3</v>
      </c>
      <c r="U47" s="14">
        <f>IF($A47="","",INDEX(SPI!$B$1:$I$931,$A47+(3*$B$1+2)*T$43+1,8))</f>
        <v>-1.554E-16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-1.176E-12</v>
      </c>
      <c r="E48" s="14">
        <f>IF($A48="","",INDEX(SPI!$B$1:$I$931,$A48+(3*$B$1+2)*D$43+1,8))</f>
        <v>20.364000000000001</v>
      </c>
      <c r="F48" s="14">
        <f>IF($A48="","",INDEX(SPI!$B$1:$I$931,$A48+(3*$B$1+2)*F$43+1,7))</f>
        <v>-3.157</v>
      </c>
      <c r="G48" s="14">
        <f>IF($A48="","",INDEX(SPI!$B$1:$I$931,$A48+(3*$B$1+2)*F$43+1,8))</f>
        <v>-2.033E-13</v>
      </c>
      <c r="H48" s="14">
        <f>IF($A48="","",INDEX(SPI!$B$1:$I$931,$A48+(3*$B$1+2)*H$43+1,7))</f>
        <v>2.8380000000000001</v>
      </c>
      <c r="I48" s="14">
        <f>IF($A48="","",INDEX(SPI!$B$1:$I$931,$A48+(3*$B$1+2)*H$43+1,8))</f>
        <v>-7.9459999999999997E-13</v>
      </c>
      <c r="J48" s="14">
        <f>IF($A48="","",INDEX(SPI!$B$1:$I$931,$A48+(3*$B$1+2)*J$43+1,7))</f>
        <v>4.9683999999999999E-2</v>
      </c>
      <c r="K48" s="14">
        <f>IF($A48="","",INDEX(SPI!$B$1:$I$931,$A48+(3*$B$1+2)*J$43+1,8))</f>
        <v>-1.2099999999999999E-15</v>
      </c>
      <c r="L48" s="14">
        <f>IF($A48="","",INDEX(SPI!$B$1:$I$931,$A48+(3*$B$1+2)*L$43+1,7))</f>
        <v>-8.4440000000000007E-15</v>
      </c>
      <c r="M48" s="14">
        <f>IF($A48="","",INDEX(SPI!$B$1:$I$931,$A48+(3*$B$1+2)*L$43+1,8))</f>
        <v>-0.36130000000000001</v>
      </c>
      <c r="N48" s="14">
        <f>IF($A48="","",INDEX(SPI!$B$1:$I$931,$A48+(3*$B$1+2)*N$43+1,7))</f>
        <v>-4.2320000000000003E-2</v>
      </c>
      <c r="O48" s="14">
        <f>IF($A48="","",INDEX(SPI!$B$1:$I$931,$A48+(3*$B$1+2)*N$43+1,8))</f>
        <v>2.2505999999999999E-15</v>
      </c>
      <c r="P48" s="14">
        <f>IF($A48="","",INDEX(SPI!$B$1:$I$931,$A48+(3*$B$1+2)*P$43+1,7))</f>
        <v>1.2285000000000001E-2</v>
      </c>
      <c r="Q48" s="14">
        <f>IF($A48="","",INDEX(SPI!$B$1:$I$931,$A48+(3*$B$1+2)*P$43+1,8))</f>
        <v>-2.772E-18</v>
      </c>
      <c r="R48" s="14">
        <f>IF($A48="","",INDEX(SPI!$B$1:$I$931,$A48+(3*$B$1+2)*R$43+1,7))</f>
        <v>-3.0119999999999999E-16</v>
      </c>
      <c r="S48" s="14">
        <f>IF($A48="","",INDEX(SPI!$B$1:$I$931,$A48+(3*$B$1+2)*R$43+1,8))</f>
        <v>-9.9440000000000001E-2</v>
      </c>
      <c r="T48" s="14">
        <f>IF($A48="","",INDEX(SPI!$B$1:$I$931,$A48+(3*$B$1+2)*T$43+1,7))</f>
        <v>-9.7599999999999996E-3</v>
      </c>
      <c r="U48" s="14">
        <f>IF($A48="","",INDEX(SPI!$B$1:$I$931,$A48+(3*$B$1+2)*T$43+1,8))</f>
        <v>2.4478999999999998E-16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5.3708000000000001E-27</v>
      </c>
      <c r="E49" s="15">
        <f>IF($A49="","",INDEX(SPI!$B$1:$I$931,$A49+(3*$B$1+2)*D$43+1,8))</f>
        <v>-9.304E-14</v>
      </c>
      <c r="F49" s="15">
        <f>IF($A49="","",INDEX(SPI!$B$1:$I$931,$A49+(3*$B$1+2)*F$43+1,7))</f>
        <v>0.26530999999999999</v>
      </c>
      <c r="G49" s="15">
        <f>IF($A49="","",INDEX(SPI!$B$1:$I$931,$A49+(3*$B$1+2)*F$43+1,8))</f>
        <v>1.7081000000000001E-14</v>
      </c>
      <c r="H49" s="15">
        <f>IF($A49="","",INDEX(SPI!$B$1:$I$931,$A49+(3*$B$1+2)*H$43+1,7))</f>
        <v>-0.23849999999999999</v>
      </c>
      <c r="I49" s="15">
        <f>IF($A49="","",INDEX(SPI!$B$1:$I$931,$A49+(3*$B$1+2)*H$43+1,8))</f>
        <v>6.6770999999999999E-14</v>
      </c>
      <c r="J49" s="15">
        <f>IF($A49="","",INDEX(SPI!$B$1:$I$931,$A49+(3*$B$1+2)*J$43+1,7))</f>
        <v>-4.1749999999999999E-3</v>
      </c>
      <c r="K49" s="15">
        <f>IF($A49="","",INDEX(SPI!$B$1:$I$931,$A49+(3*$B$1+2)*J$43+1,8))</f>
        <v>1.0171E-16</v>
      </c>
      <c r="L49" s="15">
        <f>IF($A49="","",INDEX(SPI!$B$1:$I$931,$A49+(3*$B$1+2)*L$43+1,7))</f>
        <v>2.0893999999999999E-30</v>
      </c>
      <c r="M49" s="15">
        <f>IF($A49="","",INDEX(SPI!$B$1:$I$931,$A49+(3*$B$1+2)*L$43+1,8))</f>
        <v>8.9387999999999999E-17</v>
      </c>
      <c r="N49" s="15">
        <f>IF($A49="","",INDEX(SPI!$B$1:$I$931,$A49+(3*$B$1+2)*N$43+1,7))</f>
        <v>3.5561E-3</v>
      </c>
      <c r="O49" s="15">
        <f>IF($A49="","",INDEX(SPI!$B$1:$I$931,$A49+(3*$B$1+2)*N$43+1,8))</f>
        <v>-1.8910000000000001E-16</v>
      </c>
      <c r="P49" s="15">
        <f>IF($A49="","",INDEX(SPI!$B$1:$I$931,$A49+(3*$B$1+2)*P$43+1,7))</f>
        <v>-1.0319999999999999E-3</v>
      </c>
      <c r="Q49" s="15">
        <f>IF($A49="","",INDEX(SPI!$B$1:$I$931,$A49+(3*$B$1+2)*P$43+1,8))</f>
        <v>2.3291000000000001E-19</v>
      </c>
      <c r="R49" s="15">
        <f>IF($A49="","",INDEX(SPI!$B$1:$I$931,$A49+(3*$B$1+2)*R$43+1,7))</f>
        <v>1.3864999999999999E-32</v>
      </c>
      <c r="S49" s="15">
        <f>IF($A49="","",INDEX(SPI!$B$1:$I$931,$A49+(3*$B$1+2)*R$43+1,8))</f>
        <v>4.5771999999999998E-18</v>
      </c>
      <c r="T49" s="15">
        <f>IF($A49="","",INDEX(SPI!$B$1:$I$931,$A49+(3*$B$1+2)*T$43+1,7))</f>
        <v>8.2014000000000002E-4</v>
      </c>
      <c r="U49" s="15">
        <f>IF($A49="","",INDEX(SPI!$B$1:$I$931,$A49+(3*$B$1+2)*T$43+1,8))</f>
        <v>-2.0570000000000001E-17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9.2254000000000002E-26</v>
      </c>
      <c r="E50" s="14">
        <f>IF($A50="","",INDEX(SPI!$B$1:$I$931,$A50+(3*$B$1+2)*D$43+1,8))</f>
        <v>-1.5980000000000001E-12</v>
      </c>
      <c r="F50" s="14">
        <f>IF($A50="","",INDEX(SPI!$B$1:$I$931,$A50+(3*$B$1+2)*F$43+1,7))</f>
        <v>18.337</v>
      </c>
      <c r="G50" s="14">
        <f>IF($A50="","",INDEX(SPI!$B$1:$I$931,$A50+(3*$B$1+2)*F$43+1,8))</f>
        <v>1.1805000000000001E-12</v>
      </c>
      <c r="H50" s="14">
        <f>IF($A50="","",INDEX(SPI!$B$1:$I$931,$A50+(3*$B$1+2)*H$43+1,7))</f>
        <v>-1.3859999999999999</v>
      </c>
      <c r="I50" s="14">
        <f>IF($A50="","",INDEX(SPI!$B$1:$I$931,$A50+(3*$B$1+2)*H$43+1,8))</f>
        <v>3.8791999999999998E-13</v>
      </c>
      <c r="J50" s="14">
        <f>IF($A50="","",INDEX(SPI!$B$1:$I$931,$A50+(3*$B$1+2)*J$43+1,7))</f>
        <v>0.50653999999999999</v>
      </c>
      <c r="K50" s="14">
        <f>IF($A50="","",INDEX(SPI!$B$1:$I$931,$A50+(3*$B$1+2)*J$43+1,8))</f>
        <v>-1.2339999999999999E-14</v>
      </c>
      <c r="L50" s="14">
        <f>IF($A50="","",INDEX(SPI!$B$1:$I$931,$A50+(3*$B$1+2)*L$43+1,7))</f>
        <v>2.7414E-28</v>
      </c>
      <c r="M50" s="14">
        <f>IF($A50="","",INDEX(SPI!$B$1:$I$931,$A50+(3*$B$1+2)*L$43+1,8))</f>
        <v>1.1728E-14</v>
      </c>
      <c r="N50" s="14">
        <f>IF($A50="","",INDEX(SPI!$B$1:$I$931,$A50+(3*$B$1+2)*N$43+1,7))</f>
        <v>-3.4070000000000003E-2</v>
      </c>
      <c r="O50" s="14">
        <f>IF($A50="","",INDEX(SPI!$B$1:$I$931,$A50+(3*$B$1+2)*N$43+1,8))</f>
        <v>1.8116999999999998E-15</v>
      </c>
      <c r="P50" s="14">
        <f>IF($A50="","",INDEX(SPI!$B$1:$I$931,$A50+(3*$B$1+2)*P$43+1,7))</f>
        <v>-0.22370000000000001</v>
      </c>
      <c r="Q50" s="14">
        <f>IF($A50="","",INDEX(SPI!$B$1:$I$931,$A50+(3*$B$1+2)*P$43+1,8))</f>
        <v>5.0477999999999999E-17</v>
      </c>
      <c r="R50" s="14">
        <f>IF($A50="","",INDEX(SPI!$B$1:$I$931,$A50+(3*$B$1+2)*R$43+1,7))</f>
        <v>-1.9519999999999999E-30</v>
      </c>
      <c r="S50" s="14">
        <f>IF($A50="","",INDEX(SPI!$B$1:$I$931,$A50+(3*$B$1+2)*R$43+1,8))</f>
        <v>-6.4439999999999998E-16</v>
      </c>
      <c r="T50" s="14">
        <f>IF($A50="","",INDEX(SPI!$B$1:$I$931,$A50+(3*$B$1+2)*T$43+1,7))</f>
        <v>1.2449E-2</v>
      </c>
      <c r="U50" s="14">
        <f>IF($A50="","",INDEX(SPI!$B$1:$I$931,$A50+(3*$B$1+2)*T$43+1,8))</f>
        <v>-3.1220000000000002E-16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-9.5770000000000005E-13</v>
      </c>
      <c r="E51" s="14">
        <f>IF($A51="","",INDEX(SPI!$B$1:$I$931,$A51+(3*$B$1+2)*D$43+1,8))</f>
        <v>16.59</v>
      </c>
      <c r="F51" s="14">
        <f>IF($A51="","",INDEX(SPI!$B$1:$I$931,$A51+(3*$B$1+2)*F$43+1,7))</f>
        <v>-2.5640000000000001</v>
      </c>
      <c r="G51" s="14">
        <f>IF($A51="","",INDEX(SPI!$B$1:$I$931,$A51+(3*$B$1+2)*F$43+1,8))</f>
        <v>-1.651E-13</v>
      </c>
      <c r="H51" s="14">
        <f>IF($A51="","",INDEX(SPI!$B$1:$I$931,$A51+(3*$B$1+2)*H$43+1,7))</f>
        <v>2.3313999999999999</v>
      </c>
      <c r="I51" s="14">
        <f>IF($A51="","",INDEX(SPI!$B$1:$I$931,$A51+(3*$B$1+2)*H$43+1,8))</f>
        <v>-6.5270000000000004E-13</v>
      </c>
      <c r="J51" s="14">
        <f>IF($A51="","",INDEX(SPI!$B$1:$I$931,$A51+(3*$B$1+2)*J$43+1,7))</f>
        <v>-7.5289999999999996E-2</v>
      </c>
      <c r="K51" s="14">
        <f>IF($A51="","",INDEX(SPI!$B$1:$I$931,$A51+(3*$B$1+2)*J$43+1,8))</f>
        <v>1.8341E-15</v>
      </c>
      <c r="L51" s="14">
        <f>IF($A51="","",INDEX(SPI!$B$1:$I$931,$A51+(3*$B$1+2)*L$43+1,7))</f>
        <v>1.2108E-14</v>
      </c>
      <c r="M51" s="14">
        <f>IF($A51="","",INDEX(SPI!$B$1:$I$931,$A51+(3*$B$1+2)*L$43+1,8))</f>
        <v>0.51797000000000004</v>
      </c>
      <c r="N51" s="14">
        <f>IF($A51="","",INDEX(SPI!$B$1:$I$931,$A51+(3*$B$1+2)*N$43+1,7))</f>
        <v>5.5362000000000001E-2</v>
      </c>
      <c r="O51" s="14">
        <f>IF($A51="","",INDEX(SPI!$B$1:$I$931,$A51+(3*$B$1+2)*N$43+1,8))</f>
        <v>-2.9440000000000001E-15</v>
      </c>
      <c r="P51" s="14">
        <f>IF($A51="","",INDEX(SPI!$B$1:$I$931,$A51+(3*$B$1+2)*P$43+1,7))</f>
        <v>2.3931999999999998E-2</v>
      </c>
      <c r="Q51" s="14">
        <f>IF($A51="","",INDEX(SPI!$B$1:$I$931,$A51+(3*$B$1+2)*P$43+1,8))</f>
        <v>-5.3990000000000003E-18</v>
      </c>
      <c r="R51" s="14">
        <f>IF($A51="","",INDEX(SPI!$B$1:$I$931,$A51+(3*$B$1+2)*R$43+1,7))</f>
        <v>-6.1049999999999996E-16</v>
      </c>
      <c r="S51" s="14">
        <f>IF($A51="","",INDEX(SPI!$B$1:$I$931,$A51+(3*$B$1+2)*R$43+1,8))</f>
        <v>-0.20150000000000001</v>
      </c>
      <c r="T51" s="14">
        <f>IF($A51="","",INDEX(SPI!$B$1:$I$931,$A51+(3*$B$1+2)*T$43+1,7))</f>
        <v>-1.9890000000000001E-2</v>
      </c>
      <c r="U51" s="14">
        <f>IF($A51="","",INDEX(SPI!$B$1:$I$931,$A51+(3*$B$1+2)*T$43+1,8))</f>
        <v>4.9888000000000003E-16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4.3394000000000003E-27</v>
      </c>
      <c r="E52" s="15">
        <f>IF($A52="","",INDEX(SPI!$B$1:$I$931,$A52+(3*$B$1+2)*D$43+1,8))</f>
        <v>-7.5169999999999997E-14</v>
      </c>
      <c r="F52" s="15">
        <f>IF($A52="","",INDEX(SPI!$B$1:$I$931,$A52+(3*$B$1+2)*F$43+1,7))</f>
        <v>0.21546999999999999</v>
      </c>
      <c r="G52" s="15">
        <f>IF($A52="","",INDEX(SPI!$B$1:$I$931,$A52+(3*$B$1+2)*F$43+1,8))</f>
        <v>1.3872E-14</v>
      </c>
      <c r="H52" s="15">
        <f>IF($A52="","",INDEX(SPI!$B$1:$I$931,$A52+(3*$B$1+2)*H$43+1,7))</f>
        <v>-0.19589999999999999</v>
      </c>
      <c r="I52" s="15">
        <f>IF($A52="","",INDEX(SPI!$B$1:$I$931,$A52+(3*$B$1+2)*H$43+1,8))</f>
        <v>5.4850999999999998E-14</v>
      </c>
      <c r="J52" s="15">
        <f>IF($A52="","",INDEX(SPI!$B$1:$I$931,$A52+(3*$B$1+2)*J$43+1,7))</f>
        <v>6.3265999999999999E-3</v>
      </c>
      <c r="K52" s="15">
        <f>IF($A52="","",INDEX(SPI!$B$1:$I$931,$A52+(3*$B$1+2)*J$43+1,8))</f>
        <v>-1.541E-16</v>
      </c>
      <c r="L52" s="15">
        <f>IF($A52="","",INDEX(SPI!$B$1:$I$931,$A52+(3*$B$1+2)*L$43+1,7))</f>
        <v>-4.6129999999999997E-31</v>
      </c>
      <c r="M52" s="15">
        <f>IF($A52="","",INDEX(SPI!$B$1:$I$931,$A52+(3*$B$1+2)*L$43+1,8))</f>
        <v>-1.9729999999999999E-17</v>
      </c>
      <c r="N52" s="15">
        <f>IF($A52="","",INDEX(SPI!$B$1:$I$931,$A52+(3*$B$1+2)*N$43+1,7))</f>
        <v>-4.6519999999999999E-3</v>
      </c>
      <c r="O52" s="15">
        <f>IF($A52="","",INDEX(SPI!$B$1:$I$931,$A52+(3*$B$1+2)*N$43+1,8))</f>
        <v>2.4743000000000001E-16</v>
      </c>
      <c r="P52" s="15">
        <f>IF($A52="","",INDEX(SPI!$B$1:$I$931,$A52+(3*$B$1+2)*P$43+1,7))</f>
        <v>-2.0110000000000002E-3</v>
      </c>
      <c r="Q52" s="15">
        <f>IF($A52="","",INDEX(SPI!$B$1:$I$931,$A52+(3*$B$1+2)*P$43+1,8))</f>
        <v>4.5372E-19</v>
      </c>
      <c r="R52" s="15">
        <f>IF($A52="","",INDEX(SPI!$B$1:$I$931,$A52+(3*$B$1+2)*R$43+1,7))</f>
        <v>-4.8979999999999997E-33</v>
      </c>
      <c r="S52" s="15">
        <f>IF($A52="","",INDEX(SPI!$B$1:$I$931,$A52+(3*$B$1+2)*R$43+1,8))</f>
        <v>-1.6169999999999999E-18</v>
      </c>
      <c r="T52" s="15">
        <f>IF($A52="","",INDEX(SPI!$B$1:$I$931,$A52+(3*$B$1+2)*T$43+1,7))</f>
        <v>1.6715E-3</v>
      </c>
      <c r="U52" s="15">
        <f>IF($A52="","",INDEX(SPI!$B$1:$I$931,$A52+(3*$B$1+2)*T$43+1,8))</f>
        <v>-4.1919999999999999E-17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6.9597000000000001E-26</v>
      </c>
      <c r="E53" s="14">
        <f>IF($A53="","",INDEX(SPI!$B$1:$I$931,$A53+(3*$B$1+2)*D$43+1,8))</f>
        <v>-1.2059999999999999E-12</v>
      </c>
      <c r="F53" s="14">
        <f>IF($A53="","",INDEX(SPI!$B$1:$I$931,$A53+(3*$B$1+2)*F$43+1,7))</f>
        <v>13.747999999999999</v>
      </c>
      <c r="G53" s="14">
        <f>IF($A53="","",INDEX(SPI!$B$1:$I$931,$A53+(3*$B$1+2)*F$43+1,8))</f>
        <v>8.8510000000000004E-13</v>
      </c>
      <c r="H53" s="14">
        <f>IF($A53="","",INDEX(SPI!$B$1:$I$931,$A53+(3*$B$1+2)*H$43+1,7))</f>
        <v>-1.0209999999999999</v>
      </c>
      <c r="I53" s="14">
        <f>IF($A53="","",INDEX(SPI!$B$1:$I$931,$A53+(3*$B$1+2)*H$43+1,8))</f>
        <v>2.8584000000000002E-13</v>
      </c>
      <c r="J53" s="14">
        <f>IF($A53="","",INDEX(SPI!$B$1:$I$931,$A53+(3*$B$1+2)*J$43+1,7))</f>
        <v>1.1138999999999999</v>
      </c>
      <c r="K53" s="14">
        <f>IF($A53="","",INDEX(SPI!$B$1:$I$931,$A53+(3*$B$1+2)*J$43+1,8))</f>
        <v>-2.7139999999999998E-14</v>
      </c>
      <c r="L53" s="14">
        <f>IF($A53="","",INDEX(SPI!$B$1:$I$931,$A53+(3*$B$1+2)*L$43+1,7))</f>
        <v>5.9412000000000001E-28</v>
      </c>
      <c r="M53" s="14">
        <f>IF($A53="","",INDEX(SPI!$B$1:$I$931,$A53+(3*$B$1+2)*L$43+1,8))</f>
        <v>2.5417000000000001E-14</v>
      </c>
      <c r="N53" s="14">
        <f>IF($A53="","",INDEX(SPI!$B$1:$I$931,$A53+(3*$B$1+2)*N$43+1,7))</f>
        <v>-7.1309999999999998E-2</v>
      </c>
      <c r="O53" s="14">
        <f>IF($A53="","",INDEX(SPI!$B$1:$I$931,$A53+(3*$B$1+2)*N$43+1,8))</f>
        <v>3.7927000000000003E-15</v>
      </c>
      <c r="P53" s="14">
        <f>IF($A53="","",INDEX(SPI!$B$1:$I$931,$A53+(3*$B$1+2)*P$43+1,7))</f>
        <v>-3.2660000000000002E-2</v>
      </c>
      <c r="Q53" s="14">
        <f>IF($A53="","",INDEX(SPI!$B$1:$I$931,$A53+(3*$B$1+2)*P$43+1,8))</f>
        <v>7.3686999999999999E-18</v>
      </c>
      <c r="R53" s="14">
        <f>IF($A53="","",INDEX(SPI!$B$1:$I$931,$A53+(3*$B$1+2)*R$43+1,7))</f>
        <v>-4.2039999999999998E-31</v>
      </c>
      <c r="S53" s="14">
        <f>IF($A53="","",INDEX(SPI!$B$1:$I$931,$A53+(3*$B$1+2)*R$43+1,8))</f>
        <v>-1.3880000000000001E-16</v>
      </c>
      <c r="T53" s="14">
        <f>IF($A53="","",INDEX(SPI!$B$1:$I$931,$A53+(3*$B$1+2)*T$43+1,7))</f>
        <v>1.3523000000000001E-3</v>
      </c>
      <c r="U53" s="14">
        <f>IF($A53="","",INDEX(SPI!$B$1:$I$931,$A53+(3*$B$1+2)*T$43+1,8))</f>
        <v>-3.3919999999999998E-17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-7.0449999999999998E-13</v>
      </c>
      <c r="E54" s="14">
        <f>IF($A54="","",INDEX(SPI!$B$1:$I$931,$A54+(3*$B$1+2)*D$43+1,8))</f>
        <v>12.202999999999999</v>
      </c>
      <c r="F54" s="14">
        <f>IF($A54="","",INDEX(SPI!$B$1:$I$931,$A54+(3*$B$1+2)*F$43+1,7))</f>
        <v>-1.881</v>
      </c>
      <c r="G54" s="14">
        <f>IF($A54="","",INDEX(SPI!$B$1:$I$931,$A54+(3*$B$1+2)*F$43+1,8))</f>
        <v>-1.2110000000000001E-13</v>
      </c>
      <c r="H54" s="14">
        <f>IF($A54="","",INDEX(SPI!$B$1:$I$931,$A54+(3*$B$1+2)*H$43+1,7))</f>
        <v>1.7284999999999999</v>
      </c>
      <c r="I54" s="14">
        <f>IF($A54="","",INDEX(SPI!$B$1:$I$931,$A54+(3*$B$1+2)*H$43+1,8))</f>
        <v>-4.8389999999999999E-13</v>
      </c>
      <c r="J54" s="14">
        <f>IF($A54="","",INDEX(SPI!$B$1:$I$931,$A54+(3*$B$1+2)*J$43+1,7))</f>
        <v>-0.1535</v>
      </c>
      <c r="K54" s="14">
        <f>IF($A54="","",INDEX(SPI!$B$1:$I$931,$A54+(3*$B$1+2)*J$43+1,8))</f>
        <v>3.7391000000000004E-15</v>
      </c>
      <c r="L54" s="14">
        <f>IF($A54="","",INDEX(SPI!$B$1:$I$931,$A54+(3*$B$1+2)*L$43+1,7))</f>
        <v>2.5113999999999999E-14</v>
      </c>
      <c r="M54" s="14">
        <f>IF($A54="","",INDEX(SPI!$B$1:$I$931,$A54+(3*$B$1+2)*L$43+1,8))</f>
        <v>1.0744</v>
      </c>
      <c r="N54" s="14">
        <f>IF($A54="","",INDEX(SPI!$B$1:$I$931,$A54+(3*$B$1+2)*N$43+1,7))</f>
        <v>0.11787</v>
      </c>
      <c r="O54" s="14">
        <f>IF($A54="","",INDEX(SPI!$B$1:$I$931,$A54+(3*$B$1+2)*N$43+1,8))</f>
        <v>-6.2689999999999999E-15</v>
      </c>
      <c r="P54" s="14">
        <f>IF($A54="","",INDEX(SPI!$B$1:$I$931,$A54+(3*$B$1+2)*P$43+1,7))</f>
        <v>2.261E-3</v>
      </c>
      <c r="Q54" s="14">
        <f>IF($A54="","",INDEX(SPI!$B$1:$I$931,$A54+(3*$B$1+2)*P$43+1,8))</f>
        <v>-5.1009999999999999E-19</v>
      </c>
      <c r="R54" s="14">
        <f>IF($A54="","",INDEX(SPI!$B$1:$I$931,$A54+(3*$B$1+2)*R$43+1,7))</f>
        <v>-7.2939999999999996E-17</v>
      </c>
      <c r="S54" s="14">
        <f>IF($A54="","",INDEX(SPI!$B$1:$I$931,$A54+(3*$B$1+2)*R$43+1,8))</f>
        <v>-2.4080000000000001E-2</v>
      </c>
      <c r="T54" s="14">
        <f>IF($A54="","",INDEX(SPI!$B$1:$I$931,$A54+(3*$B$1+2)*T$43+1,7))</f>
        <v>-2.3440000000000002E-3</v>
      </c>
      <c r="U54" s="14">
        <f>IF($A54="","",INDEX(SPI!$B$1:$I$931,$A54+(3*$B$1+2)*T$43+1,8))</f>
        <v>5.8796999999999999E-17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3.3225000000000002E-27</v>
      </c>
      <c r="E55" s="15">
        <f>IF($A55="","",INDEX(SPI!$B$1:$I$931,$A55+(3*$B$1+2)*D$43+1,8))</f>
        <v>-5.7550000000000005E-14</v>
      </c>
      <c r="F55" s="15">
        <f>IF($A55="","",INDEX(SPI!$B$1:$I$931,$A55+(3*$B$1+2)*F$43+1,7))</f>
        <v>0.15803</v>
      </c>
      <c r="G55" s="15">
        <f>IF($A55="","",INDEX(SPI!$B$1:$I$931,$A55+(3*$B$1+2)*F$43+1,8))</f>
        <v>1.0174E-14</v>
      </c>
      <c r="H55" s="15">
        <f>IF($A55="","",INDEX(SPI!$B$1:$I$931,$A55+(3*$B$1+2)*H$43+1,7))</f>
        <v>-0.1452</v>
      </c>
      <c r="I55" s="15">
        <f>IF($A55="","",INDEX(SPI!$B$1:$I$931,$A55+(3*$B$1+2)*H$43+1,8))</f>
        <v>4.0665999999999999E-14</v>
      </c>
      <c r="J55" s="15">
        <f>IF($A55="","",INDEX(SPI!$B$1:$I$931,$A55+(3*$B$1+2)*J$43+1,7))</f>
        <v>1.2898E-2</v>
      </c>
      <c r="K55" s="15">
        <f>IF($A55="","",INDEX(SPI!$B$1:$I$931,$A55+(3*$B$1+2)*J$43+1,8))</f>
        <v>-3.1420000000000001E-16</v>
      </c>
      <c r="L55" s="15">
        <f>IF($A55="","",INDEX(SPI!$B$1:$I$931,$A55+(3*$B$1+2)*L$43+1,7))</f>
        <v>-2.357E-30</v>
      </c>
      <c r="M55" s="15">
        <f>IF($A55="","",INDEX(SPI!$B$1:$I$931,$A55+(3*$B$1+2)*L$43+1,8))</f>
        <v>-1.0080000000000001E-16</v>
      </c>
      <c r="N55" s="15">
        <f>IF($A55="","",INDEX(SPI!$B$1:$I$931,$A55+(3*$B$1+2)*N$43+1,7))</f>
        <v>-9.9050000000000006E-3</v>
      </c>
      <c r="O55" s="15">
        <f>IF($A55="","",INDEX(SPI!$B$1:$I$931,$A55+(3*$B$1+2)*N$43+1,8))</f>
        <v>5.2677999999999995E-16</v>
      </c>
      <c r="P55" s="15">
        <f>IF($A55="","",INDEX(SPI!$B$1:$I$931,$A55+(3*$B$1+2)*P$43+1,7))</f>
        <v>-1.9000000000000001E-4</v>
      </c>
      <c r="Q55" s="15">
        <f>IF($A55="","",INDEX(SPI!$B$1:$I$931,$A55+(3*$B$1+2)*P$43+1,8))</f>
        <v>4.2865999999999997E-20</v>
      </c>
      <c r="R55" s="15">
        <f>IF($A55="","",INDEX(SPI!$B$1:$I$931,$A55+(3*$B$1+2)*R$43+1,7))</f>
        <v>-2.7409999999999999E-32</v>
      </c>
      <c r="S55" s="15">
        <f>IF($A55="","",INDEX(SPI!$B$1:$I$931,$A55+(3*$B$1+2)*R$43+1,8))</f>
        <v>-9.0500000000000004E-18</v>
      </c>
      <c r="T55" s="15">
        <f>IF($A55="","",INDEX(SPI!$B$1:$I$931,$A55+(3*$B$1+2)*T$43+1,7))</f>
        <v>1.9699999999999999E-4</v>
      </c>
      <c r="U55" s="15">
        <f>IF($A55="","",INDEX(SPI!$B$1:$I$931,$A55+(3*$B$1+2)*T$43+1,8))</f>
        <v>-4.9410000000000001E-18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4.7727000000000002E-26</v>
      </c>
      <c r="E56" s="14">
        <f>IF($A56="","",INDEX(SPI!$B$1:$I$931,$A56+(3*$B$1+2)*D$43+1,8))</f>
        <v>-8.267E-13</v>
      </c>
      <c r="F56" s="14">
        <f>IF($A56="","",INDEX(SPI!$B$1:$I$931,$A56+(3*$B$1+2)*F$43+1,7))</f>
        <v>9.3002000000000002</v>
      </c>
      <c r="G56" s="14">
        <f>IF($A56="","",INDEX(SPI!$B$1:$I$931,$A56+(3*$B$1+2)*F$43+1,8))</f>
        <v>5.9874000000000003E-13</v>
      </c>
      <c r="H56" s="14">
        <f>IF($A56="","",INDEX(SPI!$B$1:$I$931,$A56+(3*$B$1+2)*H$43+1,7))</f>
        <v>-0.68220000000000003</v>
      </c>
      <c r="I56" s="14">
        <f>IF($A56="","",INDEX(SPI!$B$1:$I$931,$A56+(3*$B$1+2)*H$43+1,8))</f>
        <v>1.9099999999999999E-13</v>
      </c>
      <c r="J56" s="14">
        <f>IF($A56="","",INDEX(SPI!$B$1:$I$931,$A56+(3*$B$1+2)*J$43+1,7))</f>
        <v>1.1357999999999999</v>
      </c>
      <c r="K56" s="14">
        <f>IF($A56="","",INDEX(SPI!$B$1:$I$931,$A56+(3*$B$1+2)*J$43+1,8))</f>
        <v>-2.767E-14</v>
      </c>
      <c r="L56" s="14">
        <f>IF($A56="","",INDEX(SPI!$B$1:$I$931,$A56+(3*$B$1+2)*L$43+1,7))</f>
        <v>5.9594000000000002E-28</v>
      </c>
      <c r="M56" s="14">
        <f>IF($A56="","",INDEX(SPI!$B$1:$I$931,$A56+(3*$B$1+2)*L$43+1,8))</f>
        <v>2.5495E-14</v>
      </c>
      <c r="N56" s="14">
        <f>IF($A56="","",INDEX(SPI!$B$1:$I$931,$A56+(3*$B$1+2)*N$43+1,7))</f>
        <v>-7.1080000000000004E-2</v>
      </c>
      <c r="O56" s="14">
        <f>IF($A56="","",INDEX(SPI!$B$1:$I$931,$A56+(3*$B$1+2)*N$43+1,8))</f>
        <v>3.7801E-15</v>
      </c>
      <c r="P56" s="14">
        <f>IF($A56="","",INDEX(SPI!$B$1:$I$931,$A56+(3*$B$1+2)*P$43+1,7))</f>
        <v>0.17072999999999999</v>
      </c>
      <c r="Q56" s="14">
        <f>IF($A56="","",INDEX(SPI!$B$1:$I$931,$A56+(3*$B$1+2)*P$43+1,8))</f>
        <v>-3.8520000000000001E-17</v>
      </c>
      <c r="R56" s="14">
        <f>IF($A56="","",INDEX(SPI!$B$1:$I$931,$A56+(3*$B$1+2)*R$43+1,7))</f>
        <v>1.6159999999999999E-30</v>
      </c>
      <c r="S56" s="14">
        <f>IF($A56="","",INDEX(SPI!$B$1:$I$931,$A56+(3*$B$1+2)*R$43+1,8))</f>
        <v>5.3349000000000002E-16</v>
      </c>
      <c r="T56" s="14">
        <f>IF($A56="","",INDEX(SPI!$B$1:$I$931,$A56+(3*$B$1+2)*T$43+1,7))</f>
        <v>-9.5840000000000005E-3</v>
      </c>
      <c r="U56" s="14">
        <f>IF($A56="","",INDEX(SPI!$B$1:$I$931,$A56+(3*$B$1+2)*T$43+1,8))</f>
        <v>2.4038000000000002E-16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-4.6630000000000004E-13</v>
      </c>
      <c r="E57" s="14">
        <f>IF($A57="","",INDEX(SPI!$B$1:$I$931,$A57+(3*$B$1+2)*D$43+1,8))</f>
        <v>8.077</v>
      </c>
      <c r="F57" s="14">
        <f>IF($A57="","",INDEX(SPI!$B$1:$I$931,$A57+(3*$B$1+2)*F$43+1,7))</f>
        <v>-1.252</v>
      </c>
      <c r="G57" s="14">
        <f>IF($A57="","",INDEX(SPI!$B$1:$I$931,$A57+(3*$B$1+2)*F$43+1,8))</f>
        <v>-8.0579999999999996E-14</v>
      </c>
      <c r="H57" s="14">
        <f>IF($A57="","",INDEX(SPI!$B$1:$I$931,$A57+(3*$B$1+2)*H$43+1,7))</f>
        <v>1.1603000000000001</v>
      </c>
      <c r="I57" s="14">
        <f>IF($A57="","",INDEX(SPI!$B$1:$I$931,$A57+(3*$B$1+2)*H$43+1,8))</f>
        <v>-3.2490000000000001E-13</v>
      </c>
      <c r="J57" s="14">
        <f>IF($A57="","",INDEX(SPI!$B$1:$I$931,$A57+(3*$B$1+2)*J$43+1,7))</f>
        <v>-0.15260000000000001</v>
      </c>
      <c r="K57" s="14">
        <f>IF($A57="","",INDEX(SPI!$B$1:$I$931,$A57+(3*$B$1+2)*J$43+1,8))</f>
        <v>3.7185E-15</v>
      </c>
      <c r="L57" s="14">
        <f>IF($A57="","",INDEX(SPI!$B$1:$I$931,$A57+(3*$B$1+2)*L$43+1,7))</f>
        <v>2.5154000000000001E-14</v>
      </c>
      <c r="M57" s="14">
        <f>IF($A57="","",INDEX(SPI!$B$1:$I$931,$A57+(3*$B$1+2)*L$43+1,8))</f>
        <v>1.0761000000000001</v>
      </c>
      <c r="N57" s="14">
        <f>IF($A57="","",INDEX(SPI!$B$1:$I$931,$A57+(3*$B$1+2)*N$43+1,7))</f>
        <v>0.11822000000000001</v>
      </c>
      <c r="O57" s="14">
        <f>IF($A57="","",INDEX(SPI!$B$1:$I$931,$A57+(3*$B$1+2)*N$43+1,8))</f>
        <v>-6.2869999999999998E-15</v>
      </c>
      <c r="P57" s="14">
        <f>IF($A57="","",INDEX(SPI!$B$1:$I$931,$A57+(3*$B$1+2)*P$43+1,7))</f>
        <v>-1.8960000000000001E-2</v>
      </c>
      <c r="Q57" s="14">
        <f>IF($A57="","",INDEX(SPI!$B$1:$I$931,$A57+(3*$B$1+2)*P$43+1,8))</f>
        <v>4.2766999999999997E-18</v>
      </c>
      <c r="R57" s="14">
        <f>IF($A57="","",INDEX(SPI!$B$1:$I$931,$A57+(3*$B$1+2)*R$43+1,7))</f>
        <v>4.7559E-16</v>
      </c>
      <c r="S57" s="14">
        <f>IF($A57="","",INDEX(SPI!$B$1:$I$931,$A57+(3*$B$1+2)*R$43+1,8))</f>
        <v>0.15701000000000001</v>
      </c>
      <c r="T57" s="14">
        <f>IF($A57="","",INDEX(SPI!$B$1:$I$931,$A57+(3*$B$1+2)*T$43+1,7))</f>
        <v>1.5285999999999999E-2</v>
      </c>
      <c r="U57" s="14">
        <f>IF($A57="","",INDEX(SPI!$B$1:$I$931,$A57+(3*$B$1+2)*T$43+1,8))</f>
        <v>-3.8339999999999998E-16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2.2995E-27</v>
      </c>
      <c r="E58" s="15">
        <f>IF($A58="","",INDEX(SPI!$B$1:$I$931,$A58+(3*$B$1+2)*D$43+1,8))</f>
        <v>-3.9829999999999999E-14</v>
      </c>
      <c r="F58" s="15">
        <f>IF($A58="","",INDEX(SPI!$B$1:$I$931,$A58+(3*$B$1+2)*F$43+1,7))</f>
        <v>0.10518</v>
      </c>
      <c r="G58" s="15">
        <f>IF($A58="","",INDEX(SPI!$B$1:$I$931,$A58+(3*$B$1+2)*F$43+1,8))</f>
        <v>6.7712000000000001E-15</v>
      </c>
      <c r="H58" s="15">
        <f>IF($A58="","",INDEX(SPI!$B$1:$I$931,$A58+(3*$B$1+2)*H$43+1,7))</f>
        <v>-9.7509999999999999E-2</v>
      </c>
      <c r="I58" s="15">
        <f>IF($A58="","",INDEX(SPI!$B$1:$I$931,$A58+(3*$B$1+2)*H$43+1,8))</f>
        <v>2.7300000000000001E-14</v>
      </c>
      <c r="J58" s="15">
        <f>IF($A58="","",INDEX(SPI!$B$1:$I$931,$A58+(3*$B$1+2)*J$43+1,7))</f>
        <v>1.2827E-2</v>
      </c>
      <c r="K58" s="15">
        <f>IF($A58="","",INDEX(SPI!$B$1:$I$931,$A58+(3*$B$1+2)*J$43+1,8))</f>
        <v>-3.125E-16</v>
      </c>
      <c r="L58" s="15">
        <f>IF($A58="","",INDEX(SPI!$B$1:$I$931,$A58+(3*$B$1+2)*L$43+1,7))</f>
        <v>-3.613E-30</v>
      </c>
      <c r="M58" s="15">
        <f>IF($A58="","",INDEX(SPI!$B$1:$I$931,$A58+(3*$B$1+2)*L$43+1,8))</f>
        <v>-1.545E-16</v>
      </c>
      <c r="N58" s="15">
        <f>IF($A58="","",INDEX(SPI!$B$1:$I$931,$A58+(3*$B$1+2)*N$43+1,7))</f>
        <v>-9.9340000000000001E-3</v>
      </c>
      <c r="O58" s="15">
        <f>IF($A58="","",INDEX(SPI!$B$1:$I$931,$A58+(3*$B$1+2)*N$43+1,8))</f>
        <v>5.2835999999999997E-16</v>
      </c>
      <c r="P58" s="15">
        <f>IF($A58="","",INDEX(SPI!$B$1:$I$931,$A58+(3*$B$1+2)*P$43+1,7))</f>
        <v>1.593E-3</v>
      </c>
      <c r="Q58" s="15">
        <f>IF($A58="","",INDEX(SPI!$B$1:$I$931,$A58+(3*$B$1+2)*P$43+1,8))</f>
        <v>-3.5939999999999999E-19</v>
      </c>
      <c r="R58" s="15">
        <f>IF($A58="","",INDEX(SPI!$B$1:$I$931,$A58+(3*$B$1+2)*R$43+1,7))</f>
        <v>1.3134000000000001E-32</v>
      </c>
      <c r="S58" s="15">
        <f>IF($A58="","",INDEX(SPI!$B$1:$I$931,$A58+(3*$B$1+2)*R$43+1,8))</f>
        <v>4.3359000000000002E-18</v>
      </c>
      <c r="T58" s="15">
        <f>IF($A58="","",INDEX(SPI!$B$1:$I$931,$A58+(3*$B$1+2)*T$43+1,7))</f>
        <v>-1.2849999999999999E-3</v>
      </c>
      <c r="U58" s="15">
        <f>IF($A58="","",INDEX(SPI!$B$1:$I$931,$A58+(3*$B$1+2)*T$43+1,8))</f>
        <v>3.2217E-17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2.2879000000000001E-26</v>
      </c>
      <c r="E59" s="14">
        <f>IF($A59="","",INDEX(SPI!$B$1:$I$931,$A59+(3*$B$1+2)*D$43+1,8))</f>
        <v>-3.9629999999999999E-13</v>
      </c>
      <c r="F59" s="14">
        <f>IF($A59="","",INDEX(SPI!$B$1:$I$931,$A59+(3*$B$1+2)*F$43+1,7))</f>
        <v>4.5529000000000002</v>
      </c>
      <c r="G59" s="14">
        <f>IF($A59="","",INDEX(SPI!$B$1:$I$931,$A59+(3*$B$1+2)*F$43+1,8))</f>
        <v>2.9312000000000002E-13</v>
      </c>
      <c r="H59" s="14">
        <f>IF($A59="","",INDEX(SPI!$B$1:$I$931,$A59+(3*$B$1+2)*H$43+1,7))</f>
        <v>-0.3296</v>
      </c>
      <c r="I59" s="14">
        <f>IF($A59="","",INDEX(SPI!$B$1:$I$931,$A59+(3*$B$1+2)*H$43+1,8))</f>
        <v>9.2286000000000004E-14</v>
      </c>
      <c r="J59" s="14">
        <f>IF($A59="","",INDEX(SPI!$B$1:$I$931,$A59+(3*$B$1+2)*J$43+1,7))</f>
        <v>0.69060999999999995</v>
      </c>
      <c r="K59" s="14">
        <f>IF($A59="","",INDEX(SPI!$B$1:$I$931,$A59+(3*$B$1+2)*J$43+1,8))</f>
        <v>-1.6820000000000001E-14</v>
      </c>
      <c r="L59" s="14">
        <f>IF($A59="","",INDEX(SPI!$B$1:$I$931,$A59+(3*$B$1+2)*L$43+1,7))</f>
        <v>3.6221999999999999E-28</v>
      </c>
      <c r="M59" s="14">
        <f>IF($A59="","",INDEX(SPI!$B$1:$I$931,$A59+(3*$B$1+2)*L$43+1,8))</f>
        <v>1.5496000000000001E-14</v>
      </c>
      <c r="N59" s="14">
        <f>IF($A59="","",INDEX(SPI!$B$1:$I$931,$A59+(3*$B$1+2)*N$43+1,7))</f>
        <v>-4.265E-2</v>
      </c>
      <c r="O59" s="14">
        <f>IF($A59="","",INDEX(SPI!$B$1:$I$931,$A59+(3*$B$1+2)*N$43+1,8))</f>
        <v>2.2682000000000001E-15</v>
      </c>
      <c r="P59" s="14">
        <f>IF($A59="","",INDEX(SPI!$B$1:$I$931,$A59+(3*$B$1+2)*P$43+1,7))</f>
        <v>0.18160000000000001</v>
      </c>
      <c r="Q59" s="14">
        <f>IF($A59="","",INDEX(SPI!$B$1:$I$931,$A59+(3*$B$1+2)*P$43+1,8))</f>
        <v>-4.0969999999999997E-17</v>
      </c>
      <c r="R59" s="14">
        <f>IF($A59="","",INDEX(SPI!$B$1:$I$931,$A59+(3*$B$1+2)*R$43+1,7))</f>
        <v>1.6982999999999999E-30</v>
      </c>
      <c r="S59" s="14">
        <f>IF($A59="","",INDEX(SPI!$B$1:$I$931,$A59+(3*$B$1+2)*R$43+1,8))</f>
        <v>5.6065000000000005E-16</v>
      </c>
      <c r="T59" s="14">
        <f>IF($A59="","",INDEX(SPI!$B$1:$I$931,$A59+(3*$B$1+2)*T$43+1,7))</f>
        <v>-9.953E-3</v>
      </c>
      <c r="U59" s="14">
        <f>IF($A59="","",INDEX(SPI!$B$1:$I$931,$A59+(3*$B$1+2)*T$43+1,8))</f>
        <v>2.4962999999999998E-16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-2.223E-13</v>
      </c>
      <c r="E60" s="14">
        <f>IF($A60="","",INDEX(SPI!$B$1:$I$931,$A60+(3*$B$1+2)*D$43+1,8))</f>
        <v>3.8513999999999999</v>
      </c>
      <c r="F60" s="14">
        <f>IF($A60="","",INDEX(SPI!$B$1:$I$931,$A60+(3*$B$1+2)*F$43+1,7))</f>
        <v>-0.60299999999999998</v>
      </c>
      <c r="G60" s="14">
        <f>IF($A60="","",INDEX(SPI!$B$1:$I$931,$A60+(3*$B$1+2)*F$43+1,8))</f>
        <v>-3.8819999999999999E-14</v>
      </c>
      <c r="H60" s="14">
        <f>IF($A60="","",INDEX(SPI!$B$1:$I$931,$A60+(3*$B$1+2)*H$43+1,7))</f>
        <v>0.56320000000000003</v>
      </c>
      <c r="I60" s="14">
        <f>IF($A60="","",INDEX(SPI!$B$1:$I$931,$A60+(3*$B$1+2)*H$43+1,8))</f>
        <v>-1.577E-13</v>
      </c>
      <c r="J60" s="14">
        <f>IF($A60="","",INDEX(SPI!$B$1:$I$931,$A60+(3*$B$1+2)*J$43+1,7))</f>
        <v>-9.1770000000000004E-2</v>
      </c>
      <c r="K60" s="14">
        <f>IF($A60="","",INDEX(SPI!$B$1:$I$931,$A60+(3*$B$1+2)*J$43+1,8))</f>
        <v>2.2355999999999999E-15</v>
      </c>
      <c r="L60" s="14">
        <f>IF($A60="","",INDEX(SPI!$B$1:$I$931,$A60+(3*$B$1+2)*L$43+1,7))</f>
        <v>1.5093000000000001E-14</v>
      </c>
      <c r="M60" s="14">
        <f>IF($A60="","",INDEX(SPI!$B$1:$I$931,$A60+(3*$B$1+2)*L$43+1,8))</f>
        <v>0.64568999999999999</v>
      </c>
      <c r="N60" s="14">
        <f>IF($A60="","",INDEX(SPI!$B$1:$I$931,$A60+(3*$B$1+2)*N$43+1,7))</f>
        <v>7.1152000000000007E-2</v>
      </c>
      <c r="O60" s="14">
        <f>IF($A60="","",INDEX(SPI!$B$1:$I$931,$A60+(3*$B$1+2)*N$43+1,8))</f>
        <v>-3.784E-15</v>
      </c>
      <c r="P60" s="14">
        <f>IF($A60="","",INDEX(SPI!$B$1:$I$931,$A60+(3*$B$1+2)*P$43+1,7))</f>
        <v>-1.9570000000000001E-2</v>
      </c>
      <c r="Q60" s="14">
        <f>IF($A60="","",INDEX(SPI!$B$1:$I$931,$A60+(3*$B$1+2)*P$43+1,8))</f>
        <v>4.4149000000000003E-18</v>
      </c>
      <c r="R60" s="14">
        <f>IF($A60="","",INDEX(SPI!$B$1:$I$931,$A60+(3*$B$1+2)*R$43+1,7))</f>
        <v>4.9605000000000004E-16</v>
      </c>
      <c r="S60" s="14">
        <f>IF($A60="","",INDEX(SPI!$B$1:$I$931,$A60+(3*$B$1+2)*R$43+1,8))</f>
        <v>0.16375999999999999</v>
      </c>
      <c r="T60" s="14">
        <f>IF($A60="","",INDEX(SPI!$B$1:$I$931,$A60+(3*$B$1+2)*T$43+1,7))</f>
        <v>1.5973999999999999E-2</v>
      </c>
      <c r="U60" s="14">
        <f>IF($A60="","",INDEX(SPI!$B$1:$I$931,$A60+(3*$B$1+2)*T$43+1,8))</f>
        <v>-4.0059999999999999E-16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1.0683999999999999E-27</v>
      </c>
      <c r="E61" s="15">
        <f>IF($A61="","",INDEX(SPI!$B$1:$I$931,$A61+(3*$B$1+2)*D$43+1,8))</f>
        <v>-1.8510000000000001E-14</v>
      </c>
      <c r="F61" s="15">
        <f>IF($A61="","",INDEX(SPI!$B$1:$I$931,$A61+(3*$B$1+2)*F$43+1,7))</f>
        <v>5.0675999999999999E-2</v>
      </c>
      <c r="G61" s="15">
        <f>IF($A61="","",INDEX(SPI!$B$1:$I$931,$A61+(3*$B$1+2)*F$43+1,8))</f>
        <v>3.2625000000000001E-15</v>
      </c>
      <c r="H61" s="15">
        <f>IF($A61="","",INDEX(SPI!$B$1:$I$931,$A61+(3*$B$1+2)*H$43+1,7))</f>
        <v>-4.7329999999999997E-2</v>
      </c>
      <c r="I61" s="15">
        <f>IF($A61="","",INDEX(SPI!$B$1:$I$931,$A61+(3*$B$1+2)*H$43+1,8))</f>
        <v>1.3251E-14</v>
      </c>
      <c r="J61" s="15">
        <f>IF($A61="","",INDEX(SPI!$B$1:$I$931,$A61+(3*$B$1+2)*J$43+1,7))</f>
        <v>7.7115999999999999E-3</v>
      </c>
      <c r="K61" s="15">
        <f>IF($A61="","",INDEX(SPI!$B$1:$I$931,$A61+(3*$B$1+2)*J$43+1,8))</f>
        <v>-1.8790000000000001E-16</v>
      </c>
      <c r="L61" s="15">
        <f>IF($A61="","",INDEX(SPI!$B$1:$I$931,$A61+(3*$B$1+2)*L$43+1,7))</f>
        <v>-2.5509999999999999E-30</v>
      </c>
      <c r="M61" s="15">
        <f>IF($A61="","",INDEX(SPI!$B$1:$I$931,$A61+(3*$B$1+2)*L$43+1,8))</f>
        <v>-1.091E-16</v>
      </c>
      <c r="N61" s="15">
        <f>IF($A61="","",INDEX(SPI!$B$1:$I$931,$A61+(3*$B$1+2)*N$43+1,7))</f>
        <v>-5.9789999999999999E-3</v>
      </c>
      <c r="O61" s="15">
        <f>IF($A61="","",INDEX(SPI!$B$1:$I$931,$A61+(3*$B$1+2)*N$43+1,8))</f>
        <v>3.1799999999999999E-16</v>
      </c>
      <c r="P61" s="15">
        <f>IF($A61="","",INDEX(SPI!$B$1:$I$931,$A61+(3*$B$1+2)*P$43+1,7))</f>
        <v>1.6444000000000001E-3</v>
      </c>
      <c r="Q61" s="15">
        <f>IF($A61="","",INDEX(SPI!$B$1:$I$931,$A61+(3*$B$1+2)*P$43+1,8))</f>
        <v>-3.7099999999999999E-19</v>
      </c>
      <c r="R61" s="15">
        <f>IF($A61="","",INDEX(SPI!$B$1:$I$931,$A61+(3*$B$1+2)*R$43+1,7))</f>
        <v>3.1609999999999999E-32</v>
      </c>
      <c r="S61" s="15">
        <f>IF($A61="","",INDEX(SPI!$B$1:$I$931,$A61+(3*$B$1+2)*R$43+1,8))</f>
        <v>1.0435E-17</v>
      </c>
      <c r="T61" s="15">
        <f>IF($A61="","",INDEX(SPI!$B$1:$I$931,$A61+(3*$B$1+2)*T$43+1,7))</f>
        <v>-1.3420000000000001E-3</v>
      </c>
      <c r="U61" s="15">
        <f>IF($A61="","",INDEX(SPI!$B$1:$I$931,$A61+(3*$B$1+2)*T$43+1,8))</f>
        <v>3.3668000000000003E-17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V129"/>
  <sheetViews>
    <sheetView topLeftCell="A7" workbookViewId="0">
      <selection activeCell="E19" sqref="E19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6</v>
      </c>
    </row>
    <row r="3" spans="1:14">
      <c r="A3" s="10" t="s">
        <v>25</v>
      </c>
      <c r="D3" s="6" t="s">
        <v>31</v>
      </c>
      <c r="E3" s="1">
        <f>Dati!B4</f>
        <v>12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>triang 9</v>
      </c>
      <c r="K5" s="6" t="str">
        <f t="shared" si="0"/>
        <v>triang 10</v>
      </c>
      <c r="L5" s="6" t="str">
        <f t="shared" si="0"/>
        <v>triang 11</v>
      </c>
      <c r="M5" s="6" t="str">
        <f t="shared" si="0"/>
        <v>triang 12</v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Dati!B8</f>
        <v>0</v>
      </c>
      <c r="C8" s="3">
        <f>B10</f>
        <v>6.7</v>
      </c>
      <c r="D8" s="3">
        <f t="shared" ref="D8:M8" si="1">C10</f>
        <v>6.7</v>
      </c>
      <c r="E8" s="3">
        <f t="shared" si="1"/>
        <v>17.100000000000001</v>
      </c>
      <c r="F8" s="3">
        <f t="shared" si="1"/>
        <v>17.100000000000001</v>
      </c>
      <c r="G8" s="3">
        <f t="shared" si="1"/>
        <v>23.8</v>
      </c>
      <c r="H8" s="3">
        <f t="shared" si="1"/>
        <v>23.8</v>
      </c>
      <c r="I8" s="3">
        <f t="shared" si="1"/>
        <v>17.100000000000001</v>
      </c>
      <c r="J8" s="3">
        <f t="shared" si="1"/>
        <v>17.100000000000001</v>
      </c>
      <c r="K8" s="3">
        <f t="shared" si="1"/>
        <v>6.7</v>
      </c>
      <c r="L8" s="3">
        <f t="shared" si="1"/>
        <v>6.7</v>
      </c>
      <c r="M8" s="3">
        <f t="shared" si="1"/>
        <v>0</v>
      </c>
    </row>
    <row r="9" spans="1:14">
      <c r="A9" s="6" t="s">
        <v>28</v>
      </c>
      <c r="B9" s="3">
        <f>Dati!B9</f>
        <v>0</v>
      </c>
      <c r="C9" s="3">
        <f>B11</f>
        <v>0</v>
      </c>
      <c r="D9" s="3">
        <f t="shared" ref="D9:M9" si="2">C11</f>
        <v>2.5</v>
      </c>
      <c r="E9" s="3">
        <f t="shared" si="2"/>
        <v>2.5</v>
      </c>
      <c r="F9" s="3">
        <f t="shared" si="2"/>
        <v>0</v>
      </c>
      <c r="G9" s="3">
        <f t="shared" si="2"/>
        <v>0</v>
      </c>
      <c r="H9" s="3">
        <f t="shared" si="2"/>
        <v>16.899999999999999</v>
      </c>
      <c r="I9" s="3">
        <f t="shared" si="2"/>
        <v>16.899999999999999</v>
      </c>
      <c r="J9" s="3">
        <f t="shared" si="2"/>
        <v>14.4</v>
      </c>
      <c r="K9" s="3">
        <f t="shared" si="2"/>
        <v>14.4</v>
      </c>
      <c r="L9" s="3">
        <f t="shared" si="2"/>
        <v>16.899999999999999</v>
      </c>
      <c r="M9" s="3">
        <f t="shared" si="2"/>
        <v>16.899999999999999</v>
      </c>
    </row>
    <row r="10" spans="1:14">
      <c r="A10" s="6" t="s">
        <v>29</v>
      </c>
      <c r="B10" s="3">
        <f>Dati!C8</f>
        <v>6.7</v>
      </c>
      <c r="C10" s="3">
        <f>Dati!D8</f>
        <v>6.7</v>
      </c>
      <c r="D10" s="3">
        <f>Dati!E8</f>
        <v>17.100000000000001</v>
      </c>
      <c r="E10" s="3">
        <f>Dati!F8</f>
        <v>17.100000000000001</v>
      </c>
      <c r="F10" s="3">
        <f>Dati!G8</f>
        <v>23.8</v>
      </c>
      <c r="G10" s="3">
        <f>Dati!H8</f>
        <v>23.8</v>
      </c>
      <c r="H10" s="3">
        <f>Dati!I8</f>
        <v>17.100000000000001</v>
      </c>
      <c r="I10" s="3">
        <f>Dati!J8</f>
        <v>17.100000000000001</v>
      </c>
      <c r="J10" s="3">
        <f>Dati!K8</f>
        <v>6.7</v>
      </c>
      <c r="K10" s="3">
        <f>Dati!L8</f>
        <v>6.7</v>
      </c>
      <c r="L10" s="3">
        <f>Dati!M8</f>
        <v>0</v>
      </c>
      <c r="M10" s="3">
        <f>Dati!N8</f>
        <v>0</v>
      </c>
    </row>
    <row r="11" spans="1:14">
      <c r="A11" s="6" t="s">
        <v>30</v>
      </c>
      <c r="B11" s="3">
        <f>Dati!C9</f>
        <v>0</v>
      </c>
      <c r="C11" s="3">
        <f>Dati!D9</f>
        <v>2.5</v>
      </c>
      <c r="D11" s="3">
        <f>Dati!E9</f>
        <v>2.5</v>
      </c>
      <c r="E11" s="3">
        <f>Dati!F9</f>
        <v>0</v>
      </c>
      <c r="F11" s="3">
        <f>Dati!G9</f>
        <v>0</v>
      </c>
      <c r="G11" s="3">
        <f>Dati!H9</f>
        <v>16.899999999999999</v>
      </c>
      <c r="H11" s="3">
        <f>Dati!I9</f>
        <v>16.899999999999999</v>
      </c>
      <c r="I11" s="3">
        <f>Dati!J9</f>
        <v>14.4</v>
      </c>
      <c r="J11" s="3">
        <f>Dati!K9</f>
        <v>14.4</v>
      </c>
      <c r="K11" s="3">
        <f>Dati!L9</f>
        <v>16.899999999999999</v>
      </c>
      <c r="L11" s="3">
        <f>Dati!M9</f>
        <v>16.899999999999999</v>
      </c>
      <c r="M11" s="3">
        <f>Dati!N9</f>
        <v>0</v>
      </c>
    </row>
    <row r="12" spans="1:14">
      <c r="A12" s="6" t="s">
        <v>35</v>
      </c>
      <c r="B12" s="3">
        <f>(B8+B10)/3</f>
        <v>2.2333333333333334</v>
      </c>
      <c r="C12" s="3">
        <f t="shared" ref="C12:M12" si="3">(C8+C10)/3</f>
        <v>4.4666666666666668</v>
      </c>
      <c r="D12" s="3">
        <f t="shared" si="3"/>
        <v>7.9333333333333336</v>
      </c>
      <c r="E12" s="3">
        <f t="shared" si="3"/>
        <v>11.4</v>
      </c>
      <c r="F12" s="3">
        <f t="shared" si="3"/>
        <v>13.633333333333335</v>
      </c>
      <c r="G12" s="3">
        <f t="shared" si="3"/>
        <v>15.866666666666667</v>
      </c>
      <c r="H12" s="3">
        <f t="shared" si="3"/>
        <v>13.633333333333335</v>
      </c>
      <c r="I12" s="3">
        <f t="shared" si="3"/>
        <v>11.4</v>
      </c>
      <c r="J12" s="3">
        <f t="shared" si="3"/>
        <v>7.9333333333333336</v>
      </c>
      <c r="K12" s="3">
        <f t="shared" si="3"/>
        <v>4.4666666666666668</v>
      </c>
      <c r="L12" s="3">
        <f t="shared" si="3"/>
        <v>2.2333333333333334</v>
      </c>
      <c r="M12" s="3">
        <f t="shared" si="3"/>
        <v>0</v>
      </c>
    </row>
    <row r="13" spans="1:14">
      <c r="A13" s="6" t="s">
        <v>36</v>
      </c>
      <c r="B13" s="3">
        <f>(B9+B11)/3</f>
        <v>0</v>
      </c>
      <c r="C13" s="3">
        <f t="shared" ref="C13:M13" si="4">(C9+C11)/3</f>
        <v>0.83333333333333337</v>
      </c>
      <c r="D13" s="3">
        <f t="shared" si="4"/>
        <v>1.6666666666666667</v>
      </c>
      <c r="E13" s="3">
        <f t="shared" si="4"/>
        <v>0.83333333333333337</v>
      </c>
      <c r="F13" s="3">
        <f t="shared" si="4"/>
        <v>0</v>
      </c>
      <c r="G13" s="3">
        <f t="shared" si="4"/>
        <v>5.6333333333333329</v>
      </c>
      <c r="H13" s="3">
        <f t="shared" si="4"/>
        <v>11.266666666666666</v>
      </c>
      <c r="I13" s="3">
        <f t="shared" si="4"/>
        <v>10.433333333333332</v>
      </c>
      <c r="J13" s="3">
        <f t="shared" si="4"/>
        <v>9.6</v>
      </c>
      <c r="K13" s="3">
        <f t="shared" si="4"/>
        <v>10.433333333333332</v>
      </c>
      <c r="L13" s="3">
        <f t="shared" si="4"/>
        <v>11.266666666666666</v>
      </c>
      <c r="M13" s="3">
        <f t="shared" si="4"/>
        <v>5.6333333333333329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8.375</v>
      </c>
      <c r="D14" s="9">
        <f t="shared" si="5"/>
        <v>-13</v>
      </c>
      <c r="E14" s="9">
        <f t="shared" si="5"/>
        <v>-21.375</v>
      </c>
      <c r="F14" s="9">
        <f t="shared" si="5"/>
        <v>0</v>
      </c>
      <c r="G14" s="9">
        <f t="shared" si="5"/>
        <v>201.10999999999999</v>
      </c>
      <c r="H14" s="9">
        <f t="shared" si="5"/>
        <v>56.614999999999981</v>
      </c>
      <c r="I14" s="9">
        <f t="shared" si="5"/>
        <v>-21.374999999999986</v>
      </c>
      <c r="J14" s="9">
        <f t="shared" si="5"/>
        <v>74.880000000000024</v>
      </c>
      <c r="K14" s="9">
        <f t="shared" si="5"/>
        <v>8.3749999999999929</v>
      </c>
      <c r="L14" s="9">
        <f t="shared" si="5"/>
        <v>56.614999999999995</v>
      </c>
      <c r="M14" s="9">
        <f t="shared" si="5"/>
        <v>0</v>
      </c>
      <c r="N14" s="12">
        <f>SUM(B14:M14)</f>
        <v>350.22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37.408333333333331</v>
      </c>
      <c r="D15" s="11">
        <f t="shared" si="6"/>
        <v>-103.13333333333334</v>
      </c>
      <c r="E15" s="11">
        <f t="shared" si="6"/>
        <v>-243.67500000000001</v>
      </c>
      <c r="F15" s="11">
        <f t="shared" si="6"/>
        <v>0</v>
      </c>
      <c r="G15" s="11">
        <f t="shared" si="6"/>
        <v>3190.9453333333331</v>
      </c>
      <c r="H15" s="11">
        <f t="shared" si="6"/>
        <v>771.85116666666647</v>
      </c>
      <c r="I15" s="11">
        <f t="shared" si="6"/>
        <v>-243.67499999999984</v>
      </c>
      <c r="J15" s="11">
        <f t="shared" si="6"/>
        <v>594.04800000000023</v>
      </c>
      <c r="K15" s="11">
        <f t="shared" si="6"/>
        <v>37.408333333333303</v>
      </c>
      <c r="L15" s="11">
        <f t="shared" si="6"/>
        <v>126.44016666666666</v>
      </c>
      <c r="M15" s="11">
        <f t="shared" si="6"/>
        <v>0</v>
      </c>
      <c r="N15" s="12">
        <f>SUM(B15:M15)</f>
        <v>4167.6179999999995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6.979166666666667</v>
      </c>
      <c r="D16" s="11">
        <f t="shared" si="7"/>
        <v>-21.666666666666668</v>
      </c>
      <c r="E16" s="11">
        <f t="shared" si="7"/>
        <v>-17.8125</v>
      </c>
      <c r="F16" s="11">
        <f t="shared" si="7"/>
        <v>0</v>
      </c>
      <c r="G16" s="11">
        <f t="shared" si="7"/>
        <v>1132.9196666666664</v>
      </c>
      <c r="H16" s="11">
        <f t="shared" si="7"/>
        <v>637.86233333333303</v>
      </c>
      <c r="I16" s="11">
        <f t="shared" si="7"/>
        <v>-223.01249999999982</v>
      </c>
      <c r="J16" s="11">
        <f t="shared" si="7"/>
        <v>718.84800000000018</v>
      </c>
      <c r="K16" s="11">
        <f t="shared" si="7"/>
        <v>87.379166666666578</v>
      </c>
      <c r="L16" s="11">
        <f t="shared" si="7"/>
        <v>637.86233333333325</v>
      </c>
      <c r="M16" s="11">
        <f t="shared" si="7"/>
        <v>0</v>
      </c>
      <c r="N16" s="12">
        <f>SUM(B16:M16)</f>
        <v>2959.3589999999995</v>
      </c>
    </row>
    <row r="18" spans="1:22">
      <c r="A18" s="6" t="s">
        <v>12</v>
      </c>
      <c r="B18" s="3">
        <f>N15/N14</f>
        <v>11.899999999999997</v>
      </c>
      <c r="E18" s="7" t="s">
        <v>61</v>
      </c>
      <c r="H18" s="6" t="s">
        <v>60</v>
      </c>
      <c r="I18" s="3">
        <f>B18-F19</f>
        <v>11.185999999999996</v>
      </c>
      <c r="J18" s="3">
        <f>B18+F19</f>
        <v>12.613999999999997</v>
      </c>
      <c r="L18" s="3">
        <f>B18</f>
        <v>11.899999999999997</v>
      </c>
      <c r="M18" s="3">
        <f>B18</f>
        <v>11.899999999999997</v>
      </c>
    </row>
    <row r="19" spans="1:22">
      <c r="A19" s="6" t="s">
        <v>13</v>
      </c>
      <c r="B19" s="3">
        <f>N16/N14</f>
        <v>8.4499999999999975</v>
      </c>
      <c r="E19" s="29">
        <v>0.03</v>
      </c>
      <c r="F19" s="1">
        <f>E19*MAX(B24:B25)</f>
        <v>0.71399999999999997</v>
      </c>
      <c r="I19" s="3">
        <f>B19</f>
        <v>8.4499999999999975</v>
      </c>
      <c r="J19" s="3">
        <f>B19</f>
        <v>8.4499999999999975</v>
      </c>
      <c r="L19" s="3">
        <f>B19-F19</f>
        <v>7.7359999999999971</v>
      </c>
      <c r="M19" s="3">
        <f>B19+F19</f>
        <v>9.1639999999999979</v>
      </c>
    </row>
    <row r="21" spans="1:22">
      <c r="A21" s="10" t="s">
        <v>58</v>
      </c>
    </row>
    <row r="22" spans="1:22">
      <c r="A22" s="6" t="s">
        <v>47</v>
      </c>
      <c r="B22" s="18">
        <f>MIN(Dati!B8:M8)</f>
        <v>0</v>
      </c>
      <c r="C22" s="6" t="s">
        <v>48</v>
      </c>
      <c r="D22" s="3">
        <f>MAX(Dati!B8:M8)</f>
        <v>23.8</v>
      </c>
      <c r="G22" s="7" t="s">
        <v>40</v>
      </c>
    </row>
    <row r="23" spans="1:22">
      <c r="A23" s="6" t="s">
        <v>50</v>
      </c>
      <c r="B23" s="18">
        <f>MIN(Dati!B9:M9)</f>
        <v>0</v>
      </c>
      <c r="C23" s="6" t="s">
        <v>51</v>
      </c>
      <c r="D23" s="3">
        <f>MAX(Dati!B9:M9)</f>
        <v>16.899999999999999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>
        <f>Dati!J7</f>
        <v>9</v>
      </c>
      <c r="Q23" s="20">
        <f>Dati!K7</f>
        <v>10</v>
      </c>
      <c r="R23" s="20">
        <f>Dati!L7</f>
        <v>11</v>
      </c>
      <c r="S23" s="20">
        <f>Dati!M7</f>
        <v>12</v>
      </c>
    </row>
    <row r="24" spans="1:22">
      <c r="A24" s="6" t="s">
        <v>49</v>
      </c>
      <c r="B24" s="3">
        <f>D22-B22</f>
        <v>23.8</v>
      </c>
      <c r="C24" s="6" t="s">
        <v>53</v>
      </c>
      <c r="D24" s="2">
        <f>V26/B24</f>
        <v>1.2198423126848073E-16</v>
      </c>
      <c r="E24" s="6" t="s">
        <v>55</v>
      </c>
      <c r="G24" s="5" t="s">
        <v>14</v>
      </c>
      <c r="H24" s="21">
        <f>Dati!B8-$B$18</f>
        <v>-11.899999999999997</v>
      </c>
      <c r="I24" s="21">
        <f>Dati!C8-$B$18</f>
        <v>-5.1999999999999966</v>
      </c>
      <c r="J24" s="21">
        <f>Dati!D8-$B$18</f>
        <v>-5.1999999999999966</v>
      </c>
      <c r="K24" s="21">
        <f>IF(K23&lt;=$E$3,Dati!E8-$B$18,"")</f>
        <v>5.2000000000000046</v>
      </c>
      <c r="L24" s="21">
        <f>IF(L23&lt;=$E$3,Dati!F8-$B$18,"")</f>
        <v>5.2000000000000046</v>
      </c>
      <c r="M24" s="21">
        <f>IF(M23&lt;=$E$3,Dati!G8-$B$18,"")</f>
        <v>11.900000000000004</v>
      </c>
      <c r="N24" s="21">
        <f>IF(N23&lt;=$E$3,Dati!H8-$B$18,"")</f>
        <v>11.900000000000004</v>
      </c>
      <c r="O24" s="21">
        <f>IF(O23&lt;=$E$3,Dati!I8-$B$18,"")</f>
        <v>5.2000000000000046</v>
      </c>
      <c r="P24" s="21">
        <f>IF(P23&lt;=$E$3,Dati!J8-$B$18,"")</f>
        <v>5.2000000000000046</v>
      </c>
      <c r="Q24" s="21">
        <f>IF(Q23&lt;=$E$3,Dati!K8-$B$18,"")</f>
        <v>-5.1999999999999966</v>
      </c>
      <c r="R24" s="21">
        <f>IF(R23&lt;=$E$3,Dati!L8-$B$18,"")</f>
        <v>-5.1999999999999966</v>
      </c>
      <c r="S24" s="21">
        <f>IF(S23&lt;=$E$3,Dati!M8-$B$18,"")</f>
        <v>-11.899999999999997</v>
      </c>
    </row>
    <row r="25" spans="1:22">
      <c r="A25" s="6" t="s">
        <v>52</v>
      </c>
      <c r="B25" s="3">
        <f>D23-B23</f>
        <v>16.899999999999999</v>
      </c>
      <c r="C25" s="6" t="s">
        <v>54</v>
      </c>
      <c r="D25" s="2">
        <f>V27/B25</f>
        <v>1.3573372781064377E-3</v>
      </c>
      <c r="E25" s="2">
        <f>MAX(V26:V27)/MAX(B24:B25)</f>
        <v>9.6382352941171417E-4</v>
      </c>
      <c r="G25" s="5" t="s">
        <v>15</v>
      </c>
      <c r="H25" s="21">
        <f>Dati!B9-$B$19</f>
        <v>-8.4499999999999975</v>
      </c>
      <c r="I25" s="21">
        <f>Dati!C9-$B$19</f>
        <v>-8.4499999999999975</v>
      </c>
      <c r="J25" s="21">
        <f>Dati!D9-$B$19</f>
        <v>-5.9499999999999975</v>
      </c>
      <c r="K25" s="21">
        <f>IF(K23&lt;=$E$3,Dati!E9-$B$19,"")</f>
        <v>-5.9499999999999975</v>
      </c>
      <c r="L25" s="21">
        <f>IF(L23&lt;=$E$3,Dati!F9-$B$19,"")</f>
        <v>-8.4499999999999975</v>
      </c>
      <c r="M25" s="21">
        <f>IF(M23&lt;=$E$3,Dati!G9-$B$19,"")</f>
        <v>-8.4499999999999975</v>
      </c>
      <c r="N25" s="21">
        <f>IF(N23&lt;=$E$3,Dati!H9-$B$19,"")</f>
        <v>8.4500000000000011</v>
      </c>
      <c r="O25" s="21">
        <f>IF(O23&lt;=$E$3,Dati!I9-$B$19,"")</f>
        <v>8.4500000000000011</v>
      </c>
      <c r="P25" s="21">
        <f>IF(P23&lt;=$E$3,Dati!J9-$B$19,"")</f>
        <v>5.9500000000000028</v>
      </c>
      <c r="Q25" s="21">
        <f>IF(Q23&lt;=$E$3,Dati!K9-$B$19,"")</f>
        <v>5.9500000000000028</v>
      </c>
      <c r="R25" s="21">
        <f>IF(R23&lt;=$E$3,Dati!L9-$B$19,"")</f>
        <v>8.4500000000000011</v>
      </c>
      <c r="S25" s="21">
        <f>IF(S23&lt;=$E$3,Dati!M9-$B$19,"")</f>
        <v>8.4500000000000011</v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14.59494775598734</v>
      </c>
      <c r="I26" s="21">
        <f>SQRT(I24^2+I25^2)</f>
        <v>9.9218193896079327</v>
      </c>
      <c r="J26" s="21">
        <f>SQRT(J24^2+J25^2)</f>
        <v>7.9020566943043331</v>
      </c>
      <c r="K26" s="21">
        <f>IF(K23&lt;=$E$3,SQRT(K24^2+K25^2),"")</f>
        <v>7.9020566943043393</v>
      </c>
      <c r="L26" s="21">
        <f t="shared" ref="L26:R26" si="8">IF(L23&lt;=$E$3,SQRT(L24^2+L25^2),"")</f>
        <v>9.9218193896079363</v>
      </c>
      <c r="M26" s="21">
        <f t="shared" si="8"/>
        <v>14.594947755987345</v>
      </c>
      <c r="N26" s="21">
        <f t="shared" si="8"/>
        <v>14.594947755987347</v>
      </c>
      <c r="O26" s="21">
        <f t="shared" si="8"/>
        <v>9.9218193896079399</v>
      </c>
      <c r="P26" s="21">
        <f t="shared" si="8"/>
        <v>7.9020566943043429</v>
      </c>
      <c r="Q26" s="21">
        <f t="shared" si="8"/>
        <v>7.9020566943043375</v>
      </c>
      <c r="R26" s="21">
        <f t="shared" si="8"/>
        <v>9.9218193896079345</v>
      </c>
      <c r="S26" s="21">
        <f>IF(S23&lt;=$E$3,SQRT(S24^2+S25^2),"")</f>
        <v>14.594947755987342</v>
      </c>
      <c r="T26" s="2"/>
      <c r="U26" s="18" t="s">
        <v>7</v>
      </c>
      <c r="V26" s="2">
        <f>MAX(V30,V33,V36,V39,V42,V45,V48,V51,V54,V57,)</f>
        <v>2.9032247041898412E-15</v>
      </c>
    </row>
    <row r="27" spans="1:22">
      <c r="G27" s="5" t="s">
        <v>16</v>
      </c>
      <c r="H27" s="22">
        <f>ATAN2(H24,H25)</f>
        <v>-2.5241308943559466</v>
      </c>
      <c r="I27" s="22">
        <f>ATAN2(I24,I25)</f>
        <v>-2.1224513093234432</v>
      </c>
      <c r="J27" s="22">
        <f>ATAN2(J24,J25)</f>
        <v>-2.2890310883915821</v>
      </c>
      <c r="K27" s="22">
        <f>IF(K23&lt;=$E$3,ATAN2(K24,K25),"")</f>
        <v>-0.85256156519821036</v>
      </c>
      <c r="L27" s="22">
        <f t="shared" ref="L27:R27" si="9">IF(L23&lt;=$E$3,ATAN2(L24,L25),"")</f>
        <v>-1.0191413442663493</v>
      </c>
      <c r="M27" s="22">
        <f t="shared" si="9"/>
        <v>-0.61746175923384616</v>
      </c>
      <c r="N27" s="22">
        <f t="shared" si="9"/>
        <v>0.61746175923384627</v>
      </c>
      <c r="O27" s="22">
        <f t="shared" si="9"/>
        <v>1.0191413442663493</v>
      </c>
      <c r="P27" s="22">
        <f t="shared" si="9"/>
        <v>0.85256156519821069</v>
      </c>
      <c r="Q27" s="22">
        <f t="shared" si="9"/>
        <v>2.2890310883915816</v>
      </c>
      <c r="R27" s="22">
        <f t="shared" si="9"/>
        <v>2.1224513093234432</v>
      </c>
      <c r="S27" s="22">
        <f>IF(S23&lt;=$E$3,ATAN2(S24,S25),"")</f>
        <v>2.5241308943559466</v>
      </c>
      <c r="T27" s="2"/>
      <c r="U27" s="19" t="s">
        <v>8</v>
      </c>
      <c r="V27" s="2">
        <f>MAX(V31,V34,V37,V40,V43,V46,V49,V52,V55,V58,)</f>
        <v>2.2938999999998797E-2</v>
      </c>
    </row>
    <row r="28" spans="1:22">
      <c r="C28" s="6" t="s">
        <v>3</v>
      </c>
      <c r="E28" s="6" t="s">
        <v>9</v>
      </c>
      <c r="F28" s="1">
        <v>1E-3</v>
      </c>
    </row>
    <row r="29" spans="1:2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6</v>
      </c>
      <c r="B30" s="4" t="s">
        <v>0</v>
      </c>
      <c r="C30" s="14">
        <f>HLOOKUP(Elab!$C$29,'Elab-Modi'!$C$5:$AF$35,2)</f>
        <v>-2.138E-12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-1.2828600000000003E-15</v>
      </c>
      <c r="I30" s="2">
        <f t="shared" ref="I30:S30" si="10">IF(OR(I$23="",$C30=""),"",I$26*(COS(I$27+$F31)-COS(I$27))+$D31)</f>
        <v>-1.2828600000000003E-15</v>
      </c>
      <c r="J30" s="2">
        <f t="shared" si="10"/>
        <v>-1.2828600000000003E-15</v>
      </c>
      <c r="K30" s="2">
        <f t="shared" si="10"/>
        <v>-2.1601645283910034E-15</v>
      </c>
      <c r="L30" s="2">
        <f t="shared" si="10"/>
        <v>-1.2828600000000003E-15</v>
      </c>
      <c r="M30" s="2">
        <f t="shared" si="10"/>
        <v>-2.9032247041898412E-15</v>
      </c>
      <c r="N30" s="2">
        <f t="shared" si="10"/>
        <v>3.3750470418984104E-16</v>
      </c>
      <c r="O30" s="2">
        <f t="shared" si="10"/>
        <v>-1.2828600000000003E-15</v>
      </c>
      <c r="P30" s="2">
        <f t="shared" si="10"/>
        <v>-4.0555547160899694E-16</v>
      </c>
      <c r="Q30" s="2">
        <f t="shared" si="10"/>
        <v>-1.2828600000000003E-15</v>
      </c>
      <c r="R30" s="2">
        <f t="shared" si="10"/>
        <v>-1.2828600000000003E-15</v>
      </c>
      <c r="S30" s="2">
        <f t="shared" si="10"/>
        <v>-1.2828600000000003E-15</v>
      </c>
      <c r="T30" s="2">
        <f>MIN(H30:S30)</f>
        <v>-2.9032247041898412E-15</v>
      </c>
      <c r="U30" s="2">
        <f>MAX(H30:S30)</f>
        <v>3.3750470418984104E-16</v>
      </c>
      <c r="V30" s="2">
        <f>MAX(-T30,U30)</f>
        <v>2.9032247041898412E-15</v>
      </c>
    </row>
    <row r="31" spans="1:22">
      <c r="B31" s="4" t="s">
        <v>1</v>
      </c>
      <c r="C31" s="14">
        <f>HLOOKUP(Elab!$C$29,'Elab-Modi'!$C$5:$AF$35,3)</f>
        <v>22.939</v>
      </c>
      <c r="D31" s="14">
        <f>(C30-C32*$B$19)*$F$28</f>
        <v>-1.2828600000000003E-15</v>
      </c>
      <c r="E31" s="14">
        <f>(C31+C32*$B$18)*$F$28</f>
        <v>2.2938999999998797E-2</v>
      </c>
      <c r="F31" s="14">
        <f>C32*$F$28</f>
        <v>-1.012E-16</v>
      </c>
      <c r="G31" s="1" t="str">
        <f>IF(C30="","","Vy")</f>
        <v>Vy</v>
      </c>
      <c r="H31" s="2">
        <f>IF(OR(H$23="",$C30=""),"",H$26*(SIN(H$27+$F31)-SIN(H$27))+$E31)</f>
        <v>2.2938999999998797E-2</v>
      </c>
      <c r="I31" s="2">
        <f t="shared" ref="I31:S31" si="11">IF(OR(I$23="",$C30=""),"",I$26*(SIN(I$27+$F31)-SIN(I$27))+$E31)</f>
        <v>2.2938999999998797E-2</v>
      </c>
      <c r="J31" s="2">
        <f t="shared" si="11"/>
        <v>2.2938999999998797E-2</v>
      </c>
      <c r="K31" s="2">
        <f t="shared" si="11"/>
        <v>2.2938999999998797E-2</v>
      </c>
      <c r="L31" s="2">
        <f t="shared" si="11"/>
        <v>2.2938999999998797E-2</v>
      </c>
      <c r="M31" s="2">
        <f t="shared" si="11"/>
        <v>2.2938999999998797E-2</v>
      </c>
      <c r="N31" s="2">
        <f t="shared" si="11"/>
        <v>2.2938999999998797E-2</v>
      </c>
      <c r="O31" s="2">
        <f t="shared" si="11"/>
        <v>2.2938999999998797E-2</v>
      </c>
      <c r="P31" s="2">
        <f t="shared" si="11"/>
        <v>2.2938999999997919E-2</v>
      </c>
      <c r="Q31" s="2">
        <f t="shared" si="11"/>
        <v>2.2938999999998797E-2</v>
      </c>
      <c r="R31" s="2">
        <f t="shared" si="11"/>
        <v>2.2938999999998797E-2</v>
      </c>
      <c r="S31" s="2">
        <f t="shared" si="11"/>
        <v>2.2938999999998797E-2</v>
      </c>
      <c r="T31" s="2">
        <f>MIN(H31:S31)</f>
        <v>2.2938999999997919E-2</v>
      </c>
      <c r="U31" s="2">
        <f>MAX(H31:S31)</f>
        <v>2.2938999999998797E-2</v>
      </c>
      <c r="V31" s="2">
        <f>MAX(-T31,U31)</f>
        <v>2.2938999999998797E-2</v>
      </c>
    </row>
    <row r="32" spans="1:22">
      <c r="A32" s="13"/>
      <c r="B32" s="13" t="s">
        <v>2</v>
      </c>
      <c r="C32" s="15">
        <f>HLOOKUP(Elab!$C$29,'Elab-Modi'!$C$5:$AF$35,4)</f>
        <v>-1.012E-13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-1.942E-12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-1.1558120000000002E-15</v>
      </c>
      <c r="I33" s="2">
        <f t="shared" si="12"/>
        <v>-1.1558120000000002E-15</v>
      </c>
      <c r="J33" s="2">
        <f t="shared" si="12"/>
        <v>-1.1558120000000002E-15</v>
      </c>
      <c r="K33" s="2">
        <f t="shared" si="12"/>
        <v>-2.033116528391003E-15</v>
      </c>
      <c r="L33" s="2">
        <f t="shared" si="12"/>
        <v>-1.1558120000000002E-15</v>
      </c>
      <c r="M33" s="2">
        <f t="shared" si="12"/>
        <v>-2.7761767041898413E-15</v>
      </c>
      <c r="N33" s="2">
        <f t="shared" si="12"/>
        <v>4.6455270418984116E-16</v>
      </c>
      <c r="O33" s="2">
        <f t="shared" si="12"/>
        <v>-1.1558120000000002E-15</v>
      </c>
      <c r="P33" s="2">
        <f t="shared" si="12"/>
        <v>-2.7850747160899682E-16</v>
      </c>
      <c r="Q33" s="2">
        <f t="shared" si="12"/>
        <v>-1.1558120000000002E-15</v>
      </c>
      <c r="R33" s="2">
        <f t="shared" si="12"/>
        <v>-1.1558120000000002E-15</v>
      </c>
      <c r="S33" s="2">
        <f t="shared" si="12"/>
        <v>-1.1558120000000002E-15</v>
      </c>
      <c r="T33" s="2">
        <f>MIN(H33:S33)</f>
        <v>-2.7761767041898413E-15</v>
      </c>
      <c r="U33" s="2">
        <f>MAX(H33:S33)</f>
        <v>4.6455270418984116E-16</v>
      </c>
      <c r="V33" s="2">
        <f>MAX(-T33,U33)</f>
        <v>2.7761767041898413E-15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20.364000000000001</v>
      </c>
      <c r="D34" s="14">
        <f>IF(C33="","",(C33-C35*$B$19)*$F$28)</f>
        <v>-1.1558120000000002E-15</v>
      </c>
      <c r="E34" s="14">
        <f>IF(C33="","",(C34+C35*$B$18)*$F$28)</f>
        <v>2.0363999999998893E-2</v>
      </c>
      <c r="F34" s="14">
        <f>IF(C33="","",C35*$F$28)</f>
        <v>-9.3040000000000004E-17</v>
      </c>
      <c r="G34" s="1" t="str">
        <f>IF(C33="","","Vy")</f>
        <v>Vy</v>
      </c>
      <c r="H34" s="2">
        <f t="shared" ref="H34:S34" si="13">IF(OR(H$23="",$C33=""),"",H$26*(SIN(H$27+$F34)-SIN(H$27))+$E34)</f>
        <v>2.0363999999998893E-2</v>
      </c>
      <c r="I34" s="2">
        <f t="shared" si="13"/>
        <v>2.0363999999998893E-2</v>
      </c>
      <c r="J34" s="2">
        <f t="shared" si="13"/>
        <v>2.0363999999998893E-2</v>
      </c>
      <c r="K34" s="2">
        <f t="shared" si="13"/>
        <v>2.0363999999998893E-2</v>
      </c>
      <c r="L34" s="2">
        <f t="shared" si="13"/>
        <v>2.0363999999998893E-2</v>
      </c>
      <c r="M34" s="2">
        <f t="shared" si="13"/>
        <v>2.0363999999998893E-2</v>
      </c>
      <c r="N34" s="2">
        <f t="shared" si="13"/>
        <v>2.0363999999998893E-2</v>
      </c>
      <c r="O34" s="2">
        <f t="shared" si="13"/>
        <v>2.0363999999998893E-2</v>
      </c>
      <c r="P34" s="2">
        <f t="shared" si="13"/>
        <v>2.0363999999998016E-2</v>
      </c>
      <c r="Q34" s="2">
        <f t="shared" si="13"/>
        <v>2.0363999999998893E-2</v>
      </c>
      <c r="R34" s="2">
        <f t="shared" si="13"/>
        <v>2.0363999999998893E-2</v>
      </c>
      <c r="S34" s="2">
        <f t="shared" si="13"/>
        <v>2.0363999999998893E-2</v>
      </c>
      <c r="T34" s="2">
        <f>MIN(H34:S34)</f>
        <v>2.0363999999998016E-2</v>
      </c>
      <c r="U34" s="2">
        <f>MAX(H34:S34)</f>
        <v>2.0363999999998893E-2</v>
      </c>
      <c r="V34" s="2">
        <f>MAX(-T34,U34)</f>
        <v>2.0363999999998893E-2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-9.304E-14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-1.5980000000000001E-12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-9.6281350000000051E-16</v>
      </c>
      <c r="I36" s="2">
        <f t="shared" si="14"/>
        <v>-9.6281350000000051E-16</v>
      </c>
      <c r="J36" s="2">
        <f t="shared" si="14"/>
        <v>-9.6281350000000051E-16</v>
      </c>
      <c r="K36" s="2">
        <f t="shared" si="14"/>
        <v>-1.8401180283910034E-15</v>
      </c>
      <c r="L36" s="2">
        <f t="shared" si="14"/>
        <v>-9.6281350000000051E-16</v>
      </c>
      <c r="M36" s="2">
        <f t="shared" si="14"/>
        <v>-2.5831782041898417E-15</v>
      </c>
      <c r="N36" s="2">
        <f t="shared" si="14"/>
        <v>6.5755120418984082E-16</v>
      </c>
      <c r="O36" s="2">
        <f t="shared" si="14"/>
        <v>-9.6281350000000051E-16</v>
      </c>
      <c r="P36" s="2">
        <f t="shared" si="14"/>
        <v>-8.5508971608997159E-17</v>
      </c>
      <c r="Q36" s="2">
        <f t="shared" si="14"/>
        <v>-9.6281350000000051E-16</v>
      </c>
      <c r="R36" s="2">
        <f t="shared" si="14"/>
        <v>-9.6281350000000051E-16</v>
      </c>
      <c r="S36" s="2">
        <f t="shared" si="14"/>
        <v>-9.6281350000000051E-16</v>
      </c>
      <c r="T36" s="2">
        <f>MIN(H36:S36)</f>
        <v>-2.5831782041898417E-15</v>
      </c>
      <c r="U36" s="2">
        <f>MAX(H36:S36)</f>
        <v>6.5755120418984082E-16</v>
      </c>
      <c r="V36" s="2">
        <f>MAX(-T36,U36)</f>
        <v>2.5831782041898417E-15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16.59</v>
      </c>
      <c r="D37" s="14">
        <f>IF(C36="","",(C36-C38*$B$19)*$F$28)</f>
        <v>-9.6281350000000051E-16</v>
      </c>
      <c r="E37" s="14">
        <f>IF(C36="","",(C37+C38*$B$18)*$F$28)</f>
        <v>1.6589999999999105E-2</v>
      </c>
      <c r="F37" s="14">
        <f>IF(C36="","",C38*$F$28)</f>
        <v>-7.5169999999999997E-17</v>
      </c>
      <c r="G37" s="1" t="str">
        <f>IF(C36="","","Vy")</f>
        <v>Vy</v>
      </c>
      <c r="H37" s="2">
        <f t="shared" ref="H37:S37" si="15">IF(OR(H$23="",$C36=""),"",H$26*(SIN(H$27+$F37)-SIN(H$27))+$E37)</f>
        <v>1.6589999999999105E-2</v>
      </c>
      <c r="I37" s="2">
        <f t="shared" si="15"/>
        <v>1.6589999999999105E-2</v>
      </c>
      <c r="J37" s="2">
        <f t="shared" si="15"/>
        <v>1.6589999999999105E-2</v>
      </c>
      <c r="K37" s="2">
        <f t="shared" si="15"/>
        <v>1.6589999999999105E-2</v>
      </c>
      <c r="L37" s="2">
        <f t="shared" si="15"/>
        <v>1.6589999999999105E-2</v>
      </c>
      <c r="M37" s="2">
        <f t="shared" si="15"/>
        <v>1.6589999999999105E-2</v>
      </c>
      <c r="N37" s="2">
        <f t="shared" si="15"/>
        <v>1.6589999999999105E-2</v>
      </c>
      <c r="O37" s="2">
        <f t="shared" si="15"/>
        <v>1.6589999999999105E-2</v>
      </c>
      <c r="P37" s="2">
        <f t="shared" si="15"/>
        <v>1.6589999999998228E-2</v>
      </c>
      <c r="Q37" s="2">
        <f t="shared" si="15"/>
        <v>1.6589999999999105E-2</v>
      </c>
      <c r="R37" s="2">
        <f t="shared" si="15"/>
        <v>1.6589999999999105E-2</v>
      </c>
      <c r="S37" s="2">
        <f t="shared" si="15"/>
        <v>1.6589999999999105E-2</v>
      </c>
      <c r="T37" s="2">
        <f>MIN(H37:S37)</f>
        <v>1.6589999999998228E-2</v>
      </c>
      <c r="U37" s="2">
        <f>MAX(H37:S37)</f>
        <v>1.6589999999999105E-2</v>
      </c>
      <c r="V37" s="2">
        <f>MAX(-T37,U37)</f>
        <v>1.6589999999999105E-2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-7.5169999999999997E-14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-1.2059999999999999E-12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-7.1970249999999998E-16</v>
      </c>
      <c r="I39" s="2">
        <f t="shared" si="16"/>
        <v>-7.1970249999999998E-16</v>
      </c>
      <c r="J39" s="2">
        <f t="shared" si="16"/>
        <v>-7.1970249999999998E-16</v>
      </c>
      <c r="K39" s="2">
        <f t="shared" si="16"/>
        <v>-1.597007028391003E-15</v>
      </c>
      <c r="L39" s="2">
        <f t="shared" si="16"/>
        <v>-7.1970249999999998E-16</v>
      </c>
      <c r="M39" s="2">
        <f t="shared" si="16"/>
        <v>-2.3400672041898413E-15</v>
      </c>
      <c r="N39" s="2">
        <f t="shared" si="16"/>
        <v>9.0066220418984135E-16</v>
      </c>
      <c r="O39" s="2">
        <f t="shared" si="16"/>
        <v>-7.1970249999999998E-16</v>
      </c>
      <c r="P39" s="2">
        <f t="shared" si="16"/>
        <v>1.5760202839100337E-16</v>
      </c>
      <c r="Q39" s="2">
        <f t="shared" si="16"/>
        <v>-7.1970249999999998E-16</v>
      </c>
      <c r="R39" s="2">
        <f t="shared" si="16"/>
        <v>-7.1970249999999998E-16</v>
      </c>
      <c r="S39" s="2">
        <f t="shared" si="16"/>
        <v>-7.1970249999999998E-16</v>
      </c>
      <c r="T39" s="2">
        <f>MIN(H39:S39)</f>
        <v>-2.3400672041898413E-15</v>
      </c>
      <c r="U39" s="2">
        <f>MAX(H39:S39)</f>
        <v>9.0066220418984135E-16</v>
      </c>
      <c r="V39" s="2">
        <f>MAX(-T39,U39)</f>
        <v>2.3400672041898413E-15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12.202999999999999</v>
      </c>
      <c r="D40" s="14">
        <f>IF(C39="","",(C39-C41*$B$19)*$F$28)</f>
        <v>-7.1970249999999998E-16</v>
      </c>
      <c r="E40" s="14">
        <f>IF(C39="","",(C40+C41*$B$18)*$F$28)</f>
        <v>1.2202999999999313E-2</v>
      </c>
      <c r="F40" s="14">
        <f>IF(C39="","",C41*$F$28)</f>
        <v>-5.7550000000000006E-17</v>
      </c>
      <c r="G40" s="1" t="str">
        <f>IF(C39="","","Vy")</f>
        <v>Vy</v>
      </c>
      <c r="H40" s="2">
        <f t="shared" ref="H40:S40" si="17">IF(OR(H$23="",$C39=""),"",H$26*(SIN(H$27+$F40)-SIN(H$27))+$E40)</f>
        <v>1.2202999999999313E-2</v>
      </c>
      <c r="I40" s="2">
        <f t="shared" si="17"/>
        <v>1.2202999999999313E-2</v>
      </c>
      <c r="J40" s="2">
        <f t="shared" si="17"/>
        <v>1.2202999999999313E-2</v>
      </c>
      <c r="K40" s="2">
        <f t="shared" si="17"/>
        <v>1.2202999999999313E-2</v>
      </c>
      <c r="L40" s="2">
        <f t="shared" si="17"/>
        <v>1.2202999999999313E-2</v>
      </c>
      <c r="M40" s="2">
        <f t="shared" si="17"/>
        <v>1.2202999999999313E-2</v>
      </c>
      <c r="N40" s="2">
        <f t="shared" si="17"/>
        <v>1.2202999999999313E-2</v>
      </c>
      <c r="O40" s="2">
        <f t="shared" si="17"/>
        <v>1.2202999999999313E-2</v>
      </c>
      <c r="P40" s="2">
        <f t="shared" si="17"/>
        <v>1.2202999999998436E-2</v>
      </c>
      <c r="Q40" s="2">
        <f t="shared" si="17"/>
        <v>1.2202999999999313E-2</v>
      </c>
      <c r="R40" s="2">
        <f t="shared" si="17"/>
        <v>1.2202999999999313E-2</v>
      </c>
      <c r="S40" s="2">
        <f t="shared" si="17"/>
        <v>1.2202999999999313E-2</v>
      </c>
      <c r="T40" s="2">
        <f>MIN(H40:S40)</f>
        <v>1.2202999999998436E-2</v>
      </c>
      <c r="U40" s="2">
        <f>MAX(H40:S40)</f>
        <v>1.2202999999999313E-2</v>
      </c>
      <c r="V40" s="2">
        <f>MAX(-T40,U40)</f>
        <v>1.2202999999999313E-2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-5.7550000000000005E-14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-8.267E-13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-4.9013650000000015E-16</v>
      </c>
      <c r="I42" s="2">
        <f t="shared" si="18"/>
        <v>-4.9013650000000015E-16</v>
      </c>
      <c r="J42" s="2">
        <f t="shared" si="18"/>
        <v>-4.9013650000000015E-16</v>
      </c>
      <c r="K42" s="2">
        <f t="shared" si="18"/>
        <v>-4.9013650000000015E-16</v>
      </c>
      <c r="L42" s="2">
        <f t="shared" si="18"/>
        <v>-4.9013650000000015E-16</v>
      </c>
      <c r="M42" s="2">
        <f t="shared" si="18"/>
        <v>-4.9013650000000015E-16</v>
      </c>
      <c r="N42" s="2">
        <f t="shared" si="18"/>
        <v>-4.9013650000000015E-16</v>
      </c>
      <c r="O42" s="2">
        <f t="shared" si="18"/>
        <v>-4.9013650000000015E-16</v>
      </c>
      <c r="P42" s="2">
        <f t="shared" si="18"/>
        <v>-4.9013650000000015E-16</v>
      </c>
      <c r="Q42" s="2">
        <f t="shared" si="18"/>
        <v>-4.9013650000000015E-16</v>
      </c>
      <c r="R42" s="2">
        <f t="shared" si="18"/>
        <v>-4.9013650000000015E-16</v>
      </c>
      <c r="S42" s="2">
        <f t="shared" si="18"/>
        <v>-4.9013650000000015E-16</v>
      </c>
      <c r="T42" s="2">
        <f>MIN(H42:S42)</f>
        <v>-4.9013650000000015E-16</v>
      </c>
      <c r="U42" s="2">
        <f>MAX(H42:S42)</f>
        <v>-4.9013650000000015E-16</v>
      </c>
      <c r="V42" s="2">
        <f>MAX(-T42,U42)</f>
        <v>4.9013650000000015E-16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8.077</v>
      </c>
      <c r="D43" s="14">
        <f>IF(C42="","",(C42-C44*$B$19)*$F$28)</f>
        <v>-4.9013650000000015E-16</v>
      </c>
      <c r="E43" s="14">
        <f>IF(C42="","",(C43+C44*$B$18)*$F$28)</f>
        <v>8.0769999999995255E-3</v>
      </c>
      <c r="F43" s="14">
        <f>IF(C42="","",C44*$F$28)</f>
        <v>-3.9829999999999998E-17</v>
      </c>
      <c r="G43" s="1" t="str">
        <f>IF(C42="","","Vy")</f>
        <v>Vy</v>
      </c>
      <c r="H43" s="2">
        <f t="shared" ref="H43:S43" si="19">IF(OR(H$23="",$C42=""),"",H$26*(SIN(H$27+$F43)-SIN(H$27))+$E43)</f>
        <v>8.0769999999995255E-3</v>
      </c>
      <c r="I43" s="2">
        <f t="shared" si="19"/>
        <v>8.0769999999995255E-3</v>
      </c>
      <c r="J43" s="2">
        <f t="shared" si="19"/>
        <v>8.0769999999995255E-3</v>
      </c>
      <c r="K43" s="2">
        <f t="shared" si="19"/>
        <v>8.0769999999995255E-3</v>
      </c>
      <c r="L43" s="2">
        <f t="shared" si="19"/>
        <v>8.0769999999995255E-3</v>
      </c>
      <c r="M43" s="2">
        <f t="shared" si="19"/>
        <v>8.0769999999995255E-3</v>
      </c>
      <c r="N43" s="2">
        <f t="shared" si="19"/>
        <v>8.0769999999995255E-3</v>
      </c>
      <c r="O43" s="2">
        <f t="shared" si="19"/>
        <v>8.0769999999995255E-3</v>
      </c>
      <c r="P43" s="2">
        <f t="shared" si="19"/>
        <v>8.0769999999995255E-3</v>
      </c>
      <c r="Q43" s="2">
        <f t="shared" si="19"/>
        <v>8.0769999999995255E-3</v>
      </c>
      <c r="R43" s="2">
        <f t="shared" si="19"/>
        <v>8.0769999999995255E-3</v>
      </c>
      <c r="S43" s="2">
        <f t="shared" si="19"/>
        <v>8.0769999999995255E-3</v>
      </c>
      <c r="T43" s="2">
        <f>MIN(H43:S43)</f>
        <v>8.0769999999995255E-3</v>
      </c>
      <c r="U43" s="2">
        <f>MAX(H43:S43)</f>
        <v>8.0769999999995255E-3</v>
      </c>
      <c r="V43" s="2">
        <f>MAX(-T43,U43)</f>
        <v>8.0769999999995255E-3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-3.9829999999999999E-14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-3.9629999999999999E-13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-2.398905E-16</v>
      </c>
      <c r="I45" s="2">
        <f t="shared" si="20"/>
        <v>-2.398905E-16</v>
      </c>
      <c r="J45" s="2">
        <f t="shared" si="20"/>
        <v>-2.398905E-16</v>
      </c>
      <c r="K45" s="2">
        <f t="shared" si="20"/>
        <v>-2.398905E-16</v>
      </c>
      <c r="L45" s="2">
        <f t="shared" si="20"/>
        <v>-2.398905E-16</v>
      </c>
      <c r="M45" s="2">
        <f t="shared" si="20"/>
        <v>-2.398905E-16</v>
      </c>
      <c r="N45" s="2">
        <f t="shared" si="20"/>
        <v>-2.398905E-16</v>
      </c>
      <c r="O45" s="2">
        <f t="shared" si="20"/>
        <v>-2.398905E-16</v>
      </c>
      <c r="P45" s="2">
        <f t="shared" si="20"/>
        <v>-2.398905E-16</v>
      </c>
      <c r="Q45" s="2">
        <f t="shared" si="20"/>
        <v>-2.398905E-16</v>
      </c>
      <c r="R45" s="2">
        <f t="shared" si="20"/>
        <v>-2.398905E-16</v>
      </c>
      <c r="S45" s="2">
        <f t="shared" si="20"/>
        <v>-2.398905E-16</v>
      </c>
      <c r="T45" s="2">
        <f>MIN(H45:S45)</f>
        <v>-2.398905E-16</v>
      </c>
      <c r="U45" s="2">
        <f>MAX(H45:S45)</f>
        <v>-2.398905E-16</v>
      </c>
      <c r="V45" s="2">
        <f>MAX(-T45,U45)</f>
        <v>2.398905E-16</v>
      </c>
    </row>
    <row r="46" spans="1:2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3.8513999999999999</v>
      </c>
      <c r="D46" s="14">
        <f>IF(C45="","",(C45-C47*$B$19)*$F$28)</f>
        <v>-2.398905E-16</v>
      </c>
      <c r="E46" s="14">
        <f>IF(C45="","",(C46+C47*$B$18)*$F$28)</f>
        <v>3.8513999999997797E-3</v>
      </c>
      <c r="F46" s="14">
        <f>IF(C45="","",C47*$F$28)</f>
        <v>-1.8510000000000001E-17</v>
      </c>
      <c r="G46" s="1" t="str">
        <f>IF(C45="","","Vy")</f>
        <v>Vy</v>
      </c>
      <c r="H46" s="2">
        <f t="shared" ref="H46:S46" si="21">IF(OR(H$23="",$C45=""),"",H$26*(SIN(H$27+$F46)-SIN(H$27))+$E46)</f>
        <v>3.8513999999997797E-3</v>
      </c>
      <c r="I46" s="2">
        <f t="shared" si="21"/>
        <v>3.8513999999997797E-3</v>
      </c>
      <c r="J46" s="2">
        <f t="shared" si="21"/>
        <v>3.8513999999997797E-3</v>
      </c>
      <c r="K46" s="2">
        <f t="shared" si="21"/>
        <v>3.8513999999997797E-3</v>
      </c>
      <c r="L46" s="2">
        <f t="shared" si="21"/>
        <v>3.8513999999997797E-3</v>
      </c>
      <c r="M46" s="2">
        <f t="shared" si="21"/>
        <v>3.8513999999997797E-3</v>
      </c>
      <c r="N46" s="2">
        <f t="shared" si="21"/>
        <v>3.8513999999997797E-3</v>
      </c>
      <c r="O46" s="2">
        <f t="shared" si="21"/>
        <v>3.8513999999997797E-3</v>
      </c>
      <c r="P46" s="2">
        <f t="shared" si="21"/>
        <v>3.8513999999997797E-3</v>
      </c>
      <c r="Q46" s="2">
        <f t="shared" si="21"/>
        <v>3.8513999999997797E-3</v>
      </c>
      <c r="R46" s="2">
        <f t="shared" si="21"/>
        <v>3.8513999999997797E-3</v>
      </c>
      <c r="S46" s="2">
        <f t="shared" si="21"/>
        <v>3.8513999999997797E-3</v>
      </c>
      <c r="T46" s="2">
        <f>MIN(H46:S46)</f>
        <v>3.8513999999997797E-3</v>
      </c>
      <c r="U46" s="2">
        <f>MAX(H46:S46)</f>
        <v>3.8513999999997797E-3</v>
      </c>
      <c r="V46" s="2">
        <f>MAX(-T46,U46)</f>
        <v>3.8513999999997797E-3</v>
      </c>
    </row>
    <row r="47" spans="1:2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-1.8510000000000001E-14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>
      <c r="A61" s="10" t="s">
        <v>59</v>
      </c>
      <c r="E61" s="6" t="s">
        <v>56</v>
      </c>
      <c r="F61" s="1">
        <v>0.1</v>
      </c>
    </row>
    <row r="62" spans="1:22">
      <c r="C62" s="6"/>
      <c r="E62" s="6" t="s">
        <v>9</v>
      </c>
      <c r="F62" s="2">
        <f>F61/E25*F28</f>
        <v>0.10375343301800972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</row>
    <row r="64" spans="1:22">
      <c r="A64" s="1">
        <f>IF(A30="","",A30)</f>
        <v>6</v>
      </c>
      <c r="B64" s="1" t="str">
        <f>IF(B30="","",B30)</f>
        <v>Vx</v>
      </c>
      <c r="C64" s="14">
        <f>IF(C30="","",C30)</f>
        <v>-2.138E-12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-2.2384155251611507E-13</v>
      </c>
      <c r="I64" s="2">
        <f t="shared" ref="I64:S64" si="30">IF(OR(I$23="",$C64=""),"",I$26*(COS(I$27+$F65)-COS(I$27))+$D65)</f>
        <v>-2.2342767420810735E-13</v>
      </c>
      <c r="J64" s="2">
        <f t="shared" si="30"/>
        <v>-1.9714435965402714E-13</v>
      </c>
      <c r="K64" s="2">
        <f t="shared" si="30"/>
        <v>-1.962670551256362E-13</v>
      </c>
      <c r="L64" s="2">
        <f t="shared" si="30"/>
        <v>-2.2122458774160435E-13</v>
      </c>
      <c r="M64" s="2">
        <f t="shared" si="30"/>
        <v>-2.2222118781192526E-13</v>
      </c>
      <c r="N64" s="2">
        <f t="shared" si="30"/>
        <v>-4.3981070351042701E-14</v>
      </c>
      <c r="O64" s="2">
        <f t="shared" si="30"/>
        <v>-4.4977670421363569E-14</v>
      </c>
      <c r="P64" s="2">
        <f t="shared" si="30"/>
        <v>-6.993520303733174E-14</v>
      </c>
      <c r="Q64" s="2">
        <f t="shared" si="30"/>
        <v>-6.9935203037331778E-14</v>
      </c>
      <c r="R64" s="2">
        <f t="shared" si="30"/>
        <v>-4.3876127188112107E-14</v>
      </c>
      <c r="S64" s="2">
        <f t="shared" si="30"/>
        <v>-4.3981070351042739E-14</v>
      </c>
      <c r="T64" s="2"/>
      <c r="U64" s="2"/>
      <c r="V64" s="2"/>
    </row>
    <row r="65" spans="1:22">
      <c r="B65" s="1" t="str">
        <f t="shared" ref="B65:C93" si="31">IF(B31="","",B31)</f>
        <v>Vy</v>
      </c>
      <c r="C65" s="14">
        <f t="shared" si="31"/>
        <v>22.939</v>
      </c>
      <c r="D65" s="2">
        <f>(C30-C32*$B$19)*$F$62</f>
        <v>-1.3310112908148398E-13</v>
      </c>
      <c r="E65" s="2">
        <f>(C31+C32*$B$18)*$F$62</f>
        <v>2.3800000000000003</v>
      </c>
      <c r="F65" s="2">
        <f>C32*$F$62</f>
        <v>-1.0499847421422585E-14</v>
      </c>
      <c r="G65" s="1" t="str">
        <f>IF(G31="","","Vy")</f>
        <v>Vy</v>
      </c>
      <c r="H65" s="2">
        <f>IF(OR(H$23="",$C64=""),"",H$26*(SIN(H$27+$F65)-SIN(H$27))+$E65)</f>
        <v>2.3800000000001269</v>
      </c>
      <c r="I65" s="2">
        <f t="shared" ref="I65:S65" si="32">IF(OR(I$23="",$C64=""),"",I$26*(SIN(I$27+$F65)-SIN(I$27))+$E65)</f>
        <v>2.3800000000000554</v>
      </c>
      <c r="J65" s="2">
        <f t="shared" si="32"/>
        <v>2.3800000000000554</v>
      </c>
      <c r="K65" s="2">
        <f t="shared" si="32"/>
        <v>2.3799999999999462</v>
      </c>
      <c r="L65" s="2">
        <f t="shared" si="32"/>
        <v>2.3799999999999453</v>
      </c>
      <c r="M65" s="2">
        <f t="shared" si="32"/>
        <v>2.3799999999998755</v>
      </c>
      <c r="N65" s="2">
        <f t="shared" si="32"/>
        <v>2.3799999999998755</v>
      </c>
      <c r="O65" s="2">
        <f t="shared" si="32"/>
        <v>2.3799999999999462</v>
      </c>
      <c r="P65" s="2">
        <f t="shared" si="32"/>
        <v>2.3799999999999453</v>
      </c>
      <c r="Q65" s="2">
        <f t="shared" si="32"/>
        <v>2.3800000000000554</v>
      </c>
      <c r="R65" s="2">
        <f t="shared" si="32"/>
        <v>2.3800000000000554</v>
      </c>
      <c r="S65" s="2">
        <f t="shared" si="32"/>
        <v>2.3800000000001269</v>
      </c>
      <c r="T65" s="2"/>
      <c r="U65" s="2"/>
      <c r="V65" s="2"/>
    </row>
    <row r="66" spans="1:22">
      <c r="A66" s="13"/>
      <c r="B66" s="13" t="str">
        <f t="shared" si="31"/>
        <v>Rot</v>
      </c>
      <c r="C66" s="15">
        <f t="shared" si="31"/>
        <v>-1.012E-13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5</v>
      </c>
      <c r="B67" s="1" t="str">
        <f t="shared" si="31"/>
        <v>Vx</v>
      </c>
      <c r="C67" s="14">
        <f t="shared" si="31"/>
        <v>-1.942E-12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-2.0255806283709376E-13</v>
      </c>
      <c r="I67" s="2">
        <f t="shared" ref="I67" si="33">IF(OR(I$23="",$C67=""),"",I$26*(COS(I$27+$F68)-COS(I$27))+$D68)</f>
        <v>-2.0253520541727472E-13</v>
      </c>
      <c r="J67" s="2">
        <f t="shared" ref="J67" si="34">IF(OR(J$23="",$C67=""),"",J$26*(COS(J$27+$F68)-COS(J$27))+$D68)</f>
        <v>-1.7869886632560904E-13</v>
      </c>
      <c r="K67" s="2">
        <f t="shared" ref="K67" si="35">IF(OR(K$23="",$C67=""),"",K$26*(COS(K$27+$F68)-COS(K$27))+$D68)</f>
        <v>-1.7782156179721807E-13</v>
      </c>
      <c r="L67" s="2">
        <f t="shared" ref="L67" si="36">IF(OR(L$23="",$C67=""),"",L$26*(COS(L$27+$F68)-COS(L$27))+$D68)</f>
        <v>-2.0033211895077174E-13</v>
      </c>
      <c r="M67" s="2">
        <f t="shared" ref="M67" si="37">IF(OR(M$23="",$C67=""),"",M$26*(COS(M$27+$F68)-COS(M$27))+$D68)</f>
        <v>-2.0255806283709378E-13</v>
      </c>
      <c r="N67" s="2">
        <f t="shared" ref="N67" si="38">IF(OR(N$23="",$C67=""),"",N$26*(COS(N$27+$F68)-COS(N$27))+$D68)</f>
        <v>-3.7280863009729983E-14</v>
      </c>
      <c r="O67" s="2">
        <f t="shared" ref="O67" si="39">IF(OR(O$23="",$C67=""),"",O$26*(COS(O$27+$F68)-COS(O$27))+$D68)</f>
        <v>-3.8405263662800514E-14</v>
      </c>
      <c r="P67" s="2">
        <f t="shared" ref="P67" si="40">IF(OR(P$23="",$C67=""),"",P$26*(COS(P$27+$F68)-COS(P$27))+$D68)</f>
        <v>-6.2017364049605674E-14</v>
      </c>
      <c r="Q67" s="2">
        <f t="shared" ref="Q67" si="41">IF(OR(Q$23="",$C67=""),"",Q$26*(COS(Q$27+$F68)-COS(Q$27))+$D68)</f>
        <v>-6.2017364049605712E-14</v>
      </c>
      <c r="R67" s="2">
        <f t="shared" ref="R67" si="42">IF(OR(R$23="",$C67=""),"",R$26*(COS(R$27+$F68)-COS(R$27))+$D68)</f>
        <v>-3.7303720429549053E-14</v>
      </c>
      <c r="S67" s="2">
        <f t="shared" ref="S67" si="43">IF(OR(S$23="",$C67=""),"",S$26*(COS(S$27+$F68)-COS(S$27))+$D68)</f>
        <v>-3.7280863009730008E-14</v>
      </c>
      <c r="T67" s="2"/>
      <c r="U67" s="2"/>
      <c r="V67" s="2"/>
    </row>
    <row r="68" spans="1:22">
      <c r="B68" s="1" t="str">
        <f t="shared" si="31"/>
        <v>Vy</v>
      </c>
      <c r="C68" s="14">
        <f t="shared" si="31"/>
        <v>20.364000000000001</v>
      </c>
      <c r="D68" s="2">
        <f>IF(C33="","",(C33-C35*$B$19)*$F$62)</f>
        <v>-1.1991946292341189E-13</v>
      </c>
      <c r="E68" s="2">
        <f>IF(C33="","",(C34+C35*$B$18)*$F$62)</f>
        <v>2.112834909978635</v>
      </c>
      <c r="F68" s="2">
        <f>IF(C33="","",C35*$F$62)</f>
        <v>-9.6532194079956255E-15</v>
      </c>
      <c r="G68" s="1" t="str">
        <f>IF(G34="","","Vy")</f>
        <v>Vy</v>
      </c>
      <c r="H68" s="2">
        <f>IF(OR(H$23="",$C67=""),"",H$26*(SIN(H$27+$F68)-SIN(H$27))+$E68)</f>
        <v>2.1128349099787518</v>
      </c>
      <c r="I68" s="2">
        <f t="shared" ref="I68" si="44">IF(OR(I$23="",$C67=""),"",I$26*(SIN(I$27+$F68)-SIN(I$27))+$E68)</f>
        <v>2.1128349099786856</v>
      </c>
      <c r="J68" s="2">
        <f t="shared" ref="J68" si="45">IF(OR(J$23="",$C67=""),"",J$26*(SIN(J$27+$F68)-SIN(J$27))+$E68)</f>
        <v>2.1128349099786861</v>
      </c>
      <c r="K68" s="2">
        <f t="shared" ref="K68" si="46">IF(OR(K$23="",$C67=""),"",K$26*(SIN(K$27+$F68)-SIN(K$27))+$E68)</f>
        <v>2.1128349099785848</v>
      </c>
      <c r="L68" s="2">
        <f t="shared" ref="L68" si="47">IF(OR(L$23="",$C67=""),"",L$26*(SIN(L$27+$F68)-SIN(L$27))+$E68)</f>
        <v>2.1128349099785853</v>
      </c>
      <c r="M68" s="2">
        <f t="shared" ref="M68" si="48">IF(OR(M$23="",$C67=""),"",M$26*(SIN(M$27+$F68)-SIN(M$27))+$E68)</f>
        <v>2.1128349099785217</v>
      </c>
      <c r="N68" s="2">
        <f t="shared" ref="N68" si="49">IF(OR(N$23="",$C67=""),"",N$26*(SIN(N$27+$F68)-SIN(N$27))+$E68)</f>
        <v>2.11283490997852</v>
      </c>
      <c r="O68" s="2">
        <f t="shared" ref="O68" si="50">IF(OR(O$23="",$C67=""),"",O$26*(SIN(O$27+$F68)-SIN(O$27))+$E68)</f>
        <v>2.1128349099785853</v>
      </c>
      <c r="P68" s="2">
        <f t="shared" ref="P68" si="51">IF(OR(P$23="",$C67=""),"",P$26*(SIN(P$27+$F68)-SIN(P$27))+$E68)</f>
        <v>2.1128349099785839</v>
      </c>
      <c r="Q68" s="2">
        <f t="shared" ref="Q68" si="52">IF(OR(Q$23="",$C67=""),"",Q$26*(SIN(Q$27+$F68)-SIN(Q$27))+$E68)</f>
        <v>2.1128349099786861</v>
      </c>
      <c r="R68" s="2">
        <f t="shared" ref="R68" si="53">IF(OR(R$23="",$C67=""),"",R$26*(SIN(R$27+$F68)-SIN(R$27))+$E68)</f>
        <v>2.1128349099786856</v>
      </c>
      <c r="S68" s="2">
        <f t="shared" ref="S68" si="54">IF(OR(S$23="",$C67=""),"",S$26*(SIN(S$27+$F68)-SIN(S$27))+$E68)</f>
        <v>2.1128349099787518</v>
      </c>
      <c r="T68" s="2"/>
      <c r="U68" s="2"/>
      <c r="V68" s="2"/>
    </row>
    <row r="69" spans="1:22">
      <c r="A69" s="13"/>
      <c r="B69" s="13" t="str">
        <f t="shared" si="31"/>
        <v>Rot</v>
      </c>
      <c r="C69" s="15">
        <f t="shared" si="31"/>
        <v>-9.304E-14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4</v>
      </c>
      <c r="B70" s="1" t="str">
        <f t="shared" si="31"/>
        <v>Vx</v>
      </c>
      <c r="C70" s="14">
        <f t="shared" si="31"/>
        <v>-1.5980000000000001E-12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-1.6795052355705886E-13</v>
      </c>
      <c r="I70" s="2">
        <f t="shared" ref="I70" si="55">IF(OR(I$23="",$C70=""),"",I$26*(COS(I$27+$F71)-COS(I$27))+$D71)</f>
        <v>-1.6819088644267882E-13</v>
      </c>
      <c r="J70" s="2">
        <f t="shared" ref="J70" si="56">IF(OR(J$23="",$C70=""),"",J$26*(COS(J$27+$F71)-COS(J$27))+$D71)</f>
        <v>-1.4814695504259069E-13</v>
      </c>
      <c r="K70" s="2">
        <f t="shared" ref="K70" si="57">IF(OR(K$23="",$C70=""),"",K$26*(COS(K$27+$F71)-COS(K$27))+$D71)</f>
        <v>-1.463923459858087E-13</v>
      </c>
      <c r="L70" s="2">
        <f t="shared" ref="L70" si="58">IF(OR(L$23="",$C70=""),"",L$26*(COS(L$27+$F71)-COS(L$27))+$D71)</f>
        <v>-1.6488625674292435E-13</v>
      </c>
      <c r="M70" s="2">
        <f t="shared" ref="M70" si="59">IF(OR(M$23="",$C70=""),"",M$26*(COS(M$27+$F71)-COS(M$27))+$D71)</f>
        <v>-1.6633015885286905E-13</v>
      </c>
      <c r="N70" s="2">
        <f t="shared" ref="N70" si="60">IF(OR(N$23="",$C70=""),"",N$26*(COS(N$27+$F71)-COS(N$27))+$D71)</f>
        <v>-3.3460253109302057E-14</v>
      </c>
      <c r="O70" s="2">
        <f t="shared" ref="O70" si="61">IF(OR(O$23="",$C70=""),"",O$26*(COS(O$27+$F71)-COS(O$27))+$D71)</f>
        <v>-3.3802611985995247E-14</v>
      </c>
      <c r="P70" s="2">
        <f t="shared" ref="P70" si="62">IF(OR(P$23="",$C70=""),"",P$26*(COS(P$27+$F71)-COS(P$27))+$D71)</f>
        <v>-5.3398065976362376E-14</v>
      </c>
      <c r="Q70" s="2">
        <f t="shared" ref="Q70" si="63">IF(OR(Q$23="",$C70=""),"",Q$26*(COS(Q$27+$F71)-COS(Q$27))+$D71)</f>
        <v>-5.2520761447971403E-14</v>
      </c>
      <c r="R70" s="2">
        <f t="shared" ref="R70" si="64">IF(OR(R$23="",$C70=""),"",R$26*(COS(R$27+$F71)-COS(R$27))+$D71)</f>
        <v>-3.2701068752743772E-14</v>
      </c>
      <c r="S70" s="2">
        <f t="shared" ref="S70" si="65">IF(OR(S$23="",$C70=""),"",S$26*(COS(S$27+$F71)-COS(S$27))+$D71)</f>
        <v>-3.3460253109302082E-14</v>
      </c>
      <c r="T70" s="2"/>
      <c r="U70" s="2"/>
      <c r="V70" s="2"/>
    </row>
    <row r="71" spans="1:22">
      <c r="B71" s="1" t="str">
        <f t="shared" si="31"/>
        <v>Vy</v>
      </c>
      <c r="C71" s="14">
        <f t="shared" si="31"/>
        <v>16.59</v>
      </c>
      <c r="D71" s="2">
        <f>IF(C36="","",(C36-C38*$B$19)*$F$62)</f>
        <v>-9.9895205981085552E-14</v>
      </c>
      <c r="E71" s="2">
        <f>IF(C36="","",(C37+C38*$B$18)*$F$62)</f>
        <v>1.7212694537686883</v>
      </c>
      <c r="F71" s="2">
        <f>IF(C36="","",C38*$F$62)</f>
        <v>-7.799145559963791E-15</v>
      </c>
      <c r="G71" s="1" t="str">
        <f>IF(G37="","","Vy")</f>
        <v>Vy</v>
      </c>
      <c r="H71" s="2">
        <f>IF(OR(H$23="",$C70=""),"",H$26*(SIN(H$27+$F71)-SIN(H$27))+$E71)</f>
        <v>1.721269453768784</v>
      </c>
      <c r="I71" s="2">
        <f t="shared" ref="I71" si="66">IF(OR(I$23="",$C70=""),"",I$26*(SIN(I$27+$F71)-SIN(I$27))+$E71)</f>
        <v>1.7212694537687303</v>
      </c>
      <c r="J71" s="2">
        <f t="shared" ref="J71" si="67">IF(OR(J$23="",$C70=""),"",J$26*(SIN(J$27+$F71)-SIN(J$27))+$E71)</f>
        <v>1.7212694537687296</v>
      </c>
      <c r="K71" s="2">
        <f t="shared" ref="K71" si="68">IF(OR(K$23="",$C70=""),"",K$26*(SIN(K$27+$F71)-SIN(K$27))+$E71)</f>
        <v>1.7212694537686479</v>
      </c>
      <c r="L71" s="2">
        <f t="shared" ref="L71" si="69">IF(OR(L$23="",$C70=""),"",L$26*(SIN(L$27+$F71)-SIN(L$27))+$E71)</f>
        <v>1.7212694537686475</v>
      </c>
      <c r="M71" s="2">
        <f t="shared" ref="M71" si="70">IF(OR(M$23="",$C70=""),"",M$26*(SIN(M$27+$F71)-SIN(M$27))+$E71)</f>
        <v>1.721269453768596</v>
      </c>
      <c r="N71" s="2">
        <f t="shared" ref="N71" si="71">IF(OR(N$23="",$C70=""),"",N$26*(SIN(N$27+$F71)-SIN(N$27))+$E71)</f>
        <v>1.721269453768596</v>
      </c>
      <c r="O71" s="2">
        <f t="shared" ref="O71" si="72">IF(OR(O$23="",$C70=""),"",O$26*(SIN(O$27+$F71)-SIN(O$27))+$E71)</f>
        <v>1.7212694537686486</v>
      </c>
      <c r="P71" s="2">
        <f t="shared" ref="P71" si="73">IF(OR(P$23="",$C70=""),"",P$26*(SIN(P$27+$F71)-SIN(P$27))+$E71)</f>
        <v>1.721269453768647</v>
      </c>
      <c r="Q71" s="2">
        <f t="shared" ref="Q71" si="74">IF(OR(Q$23="",$C70=""),"",Q$26*(SIN(Q$27+$F71)-SIN(Q$27))+$E71)</f>
        <v>1.7212694537687296</v>
      </c>
      <c r="R71" s="2">
        <f t="shared" ref="R71" si="75">IF(OR(R$23="",$C70=""),"",R$26*(SIN(R$27+$F71)-SIN(R$27))+$E71)</f>
        <v>1.7212694537687303</v>
      </c>
      <c r="S71" s="2">
        <f t="shared" ref="S71" si="76">IF(OR(S$23="",$C70=""),"",S$26*(SIN(S$27+$F71)-SIN(S$27))+$E71)</f>
        <v>1.721269453768784</v>
      </c>
      <c r="T71" s="2"/>
      <c r="U71" s="2"/>
      <c r="V71" s="2"/>
    </row>
    <row r="72" spans="1:22">
      <c r="A72" s="13"/>
      <c r="B72" s="13" t="str">
        <f t="shared" si="31"/>
        <v>Rot</v>
      </c>
      <c r="C72" s="15">
        <f t="shared" si="31"/>
        <v>-7.5169999999999997E-14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3</v>
      </c>
      <c r="B73" s="1" t="str">
        <f t="shared" si="31"/>
        <v>Vx</v>
      </c>
      <c r="C73" s="14">
        <f t="shared" si="31"/>
        <v>-1.2059999999999999E-12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-1.2490291095652921E-13</v>
      </c>
      <c r="I73" s="2">
        <f t="shared" ref="I73" si="77">IF(OR(I$23="",$C73=""),"",I$26*(COS(I$27+$F74)-COS(I$27))+$D74)</f>
        <v>-1.2424105062296185E-13</v>
      </c>
      <c r="J73" s="2">
        <f t="shared" ref="J73" si="78">IF(OR(J$23="",$C73=""),"",J$26*(COS(J$27+$F74)-COS(J$27))+$D74)</f>
        <v>-1.0976378626228423E-13</v>
      </c>
      <c r="K73" s="2">
        <f t="shared" ref="K73" si="79">IF(OR(K$23="",$C73=""),"",K$26*(COS(K$27+$F74)-COS(K$27))+$D74)</f>
        <v>-1.1064109079067526E-13</v>
      </c>
      <c r="L73" s="2">
        <f t="shared" ref="L73" si="80">IF(OR(L$23="",$C73=""),"",L$26*(COS(L$27+$F74)-COS(L$27))+$D74)</f>
        <v>-1.2534259385621335E-13</v>
      </c>
      <c r="M73" s="2">
        <f t="shared" ref="M73" si="81">IF(OR(M$23="",$C73=""),"",M$26*(COS(M$27+$F74)-COS(M$27))+$D74)</f>
        <v>-1.2490291095652921E-13</v>
      </c>
      <c r="N73" s="2">
        <f t="shared" ref="N73" si="82">IF(OR(N$23="",$C73=""),"",N$26*(COS(N$27+$F74)-COS(N$27))+$D74)</f>
        <v>-2.4440299296759057E-14</v>
      </c>
      <c r="O73" s="2">
        <f t="shared" ref="O73" si="83">IF(OR(O$23="",$C73=""),"",O$26*(COS(O$27+$F74)-COS(O$27))+$D74)</f>
        <v>-2.4000616397074905E-14</v>
      </c>
      <c r="P73" s="2">
        <f t="shared" ref="P73" si="84">IF(OR(P$23="",$C73=""),"",P$26*(COS(P$27+$F74)-COS(P$27))+$D74)</f>
        <v>-3.8702119462613E-14</v>
      </c>
      <c r="Q73" s="2">
        <f t="shared" ref="Q73" si="85">IF(OR(Q$23="",$C73=""),"",Q$26*(COS(Q$27+$F74)-COS(Q$27))+$D74)</f>
        <v>-4.0456728519395033E-14</v>
      </c>
      <c r="R73" s="2">
        <f t="shared" ref="R73" si="86">IF(OR(R$23="",$C73=""),"",R$26*(COS(R$27+$F74)-COS(R$27))+$D74)</f>
        <v>-2.6203702863577942E-14</v>
      </c>
      <c r="S73" s="2">
        <f t="shared" ref="S73" si="87">IF(OR(S$23="",$C73=""),"",S$26*(COS(S$27+$F74)-COS(S$27))+$D74)</f>
        <v>-2.6060664000948916E-14</v>
      </c>
      <c r="T73" s="2"/>
      <c r="U73" s="2"/>
      <c r="V73" s="2"/>
    </row>
    <row r="74" spans="1:22">
      <c r="B74" s="1" t="str">
        <f t="shared" si="31"/>
        <v>Vy</v>
      </c>
      <c r="C74" s="14">
        <f t="shared" si="31"/>
        <v>12.202999999999999</v>
      </c>
      <c r="D74" s="2">
        <f>IF(C39="","",(C39-C41*$B$19)*$F$62)</f>
        <v>-7.467160512664414E-14</v>
      </c>
      <c r="E74" s="2">
        <f>IF(C39="","",(C40+C41*$B$18)*$F$62)</f>
        <v>1.2661031431187015</v>
      </c>
      <c r="F74" s="2">
        <f>IF(C39="","",C41*$F$62)</f>
        <v>-5.9710100701864599E-15</v>
      </c>
      <c r="G74" s="1" t="str">
        <f>IF(G40="","","Vy")</f>
        <v>Vy</v>
      </c>
      <c r="H74" s="2">
        <f>IF(OR(H$23="",$C73=""),"",H$26*(SIN(H$27+$F74)-SIN(H$27))+$E74)</f>
        <v>1.2661031431187695</v>
      </c>
      <c r="I74" s="2">
        <f t="shared" ref="I74" si="88">IF(OR(I$23="",$C73=""),"",I$26*(SIN(I$27+$F74)-SIN(I$27))+$E74)</f>
        <v>1.2661031431187313</v>
      </c>
      <c r="J74" s="2">
        <f t="shared" ref="J74" si="89">IF(OR(J$23="",$C73=""),"",J$26*(SIN(J$27+$F74)-SIN(J$27))+$E74)</f>
        <v>1.2661031431187313</v>
      </c>
      <c r="K74" s="2">
        <f t="shared" ref="K74" si="90">IF(OR(K$23="",$C73=""),"",K$26*(SIN(K$27+$F74)-SIN(K$27))+$E74)</f>
        <v>1.2661031431186709</v>
      </c>
      <c r="L74" s="2">
        <f t="shared" ref="L74" si="91">IF(OR(L$23="",$C73=""),"",L$26*(SIN(L$27+$F74)-SIN(L$27))+$E74)</f>
        <v>1.2661031431186696</v>
      </c>
      <c r="M74" s="2">
        <f t="shared" ref="M74" si="92">IF(OR(M$23="",$C73=""),"",M$26*(SIN(M$27+$F74)-SIN(M$27))+$E74)</f>
        <v>1.2661031431186303</v>
      </c>
      <c r="N74" s="2">
        <f t="shared" ref="N74" si="93">IF(OR(N$23="",$C73=""),"",N$26*(SIN(N$27+$F74)-SIN(N$27))+$E74)</f>
        <v>1.2661031431186303</v>
      </c>
      <c r="O74" s="2">
        <f t="shared" ref="O74" si="94">IF(OR(O$23="",$C73=""),"",O$26*(SIN(O$27+$F74)-SIN(O$27))+$E74)</f>
        <v>1.2661031431186707</v>
      </c>
      <c r="P74" s="2">
        <f t="shared" ref="P74" si="95">IF(OR(P$23="",$C73=""),"",P$26*(SIN(P$27+$F74)-SIN(P$27))+$E74)</f>
        <v>1.26610314311867</v>
      </c>
      <c r="Q74" s="2">
        <f t="shared" ref="Q74" si="96">IF(OR(Q$23="",$C73=""),"",Q$26*(SIN(Q$27+$F74)-SIN(Q$27))+$E74)</f>
        <v>1.2661031431187313</v>
      </c>
      <c r="R74" s="2">
        <f t="shared" ref="R74" si="97">IF(OR(R$23="",$C73=""),"",R$26*(SIN(R$27+$F74)-SIN(R$27))+$E74)</f>
        <v>1.2661031431187313</v>
      </c>
      <c r="S74" s="2">
        <f t="shared" ref="S74" si="98">IF(OR(S$23="",$C73=""),"",S$26*(SIN(S$27+$F74)-SIN(S$27))+$E74)</f>
        <v>1.2661031431187695</v>
      </c>
      <c r="T74" s="2"/>
      <c r="U74" s="2"/>
      <c r="V74" s="2"/>
    </row>
    <row r="75" spans="1:22">
      <c r="A75" s="13"/>
      <c r="B75" s="13" t="str">
        <f t="shared" si="31"/>
        <v>Rot</v>
      </c>
      <c r="C75" s="15">
        <f t="shared" si="31"/>
        <v>-5.7550000000000005E-14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2</v>
      </c>
      <c r="B76" s="1" t="str">
        <f t="shared" si="31"/>
        <v>Vx</v>
      </c>
      <c r="C76" s="14">
        <f t="shared" si="31"/>
        <v>-8.267E-13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-8.4881003310418397E-14</v>
      </c>
      <c r="I76" s="2">
        <f t="shared" ref="I76" si="99">IF(OR(I$23="",$C76=""),"",I$26*(COS(I$27+$F77)-COS(I$27))+$D77)</f>
        <v>-8.5001184753228379E-14</v>
      </c>
      <c r="J76" s="2">
        <f t="shared" ref="J76" si="100">IF(OR(J$23="",$C76=""),"",J$26*(COS(J$27+$F77)-COS(J$27))+$D77)</f>
        <v>-7.4540566788988804E-14</v>
      </c>
      <c r="K76" s="2">
        <f t="shared" ref="K76" si="101">IF(OR(K$23="",$C76=""),"",K$26*(COS(K$27+$F77)-COS(K$27))+$D77)</f>
        <v>-7.5417871317379827E-14</v>
      </c>
      <c r="L76" s="2">
        <f t="shared" ref="L76" si="102">IF(OR(L$23="",$C76=""),"",L$26*(COS(L$27+$F77)-COS(L$27))+$D77)</f>
        <v>-8.6102727986479891E-14</v>
      </c>
      <c r="M76" s="2">
        <f t="shared" ref="M76" si="103">IF(OR(M$23="",$C76=""),"",M$26*(COS(M$27+$F77)-COS(M$27))+$D77)</f>
        <v>-8.6501368014608243E-14</v>
      </c>
      <c r="N76" s="2">
        <f t="shared" ref="N76" si="104">IF(OR(N$23="",$C76=""),"",N$26*(COS(N$27+$F77)-COS(N$27))+$D77)</f>
        <v>-1.5205321030255229E-14</v>
      </c>
      <c r="O76" s="2">
        <f t="shared" ref="O76" si="105">IF(OR(O$23="",$C76=""),"",O$26*(COS(O$27+$F77)-COS(O$27))+$D77)</f>
        <v>-1.4502417825132069E-14</v>
      </c>
      <c r="P76" s="2">
        <f t="shared" ref="P76" si="106">IF(OR(P$23="",$C76=""),"",P$26*(COS(P$27+$F77)-COS(P$27))+$D77)</f>
        <v>-2.6288817727483645E-14</v>
      </c>
      <c r="Q76" s="2">
        <f t="shared" ref="Q76" si="107">IF(OR(Q$23="",$C76=""),"",Q$26*(COS(Q$27+$F77)-COS(Q$27))+$D77)</f>
        <v>-2.7166122255874665E-14</v>
      </c>
      <c r="R76" s="2">
        <f t="shared" ref="R76" si="108">IF(OR(R$23="",$C76=""),"",R$26*(COS(R$27+$F77)-COS(R$27))+$D77)</f>
        <v>-1.7807047524886605E-14</v>
      </c>
      <c r="S76" s="2">
        <f t="shared" ref="S76" si="109">IF(OR(S$23="",$C76=""),"",S$26*(COS(S$27+$F77)-COS(S$27))+$D77)</f>
        <v>-1.8446050438634927E-14</v>
      </c>
      <c r="T76" s="2"/>
      <c r="U76" s="2"/>
      <c r="V76" s="2"/>
    </row>
    <row r="77" spans="1:22">
      <c r="B77" s="1" t="str">
        <f t="shared" si="31"/>
        <v>Vy</v>
      </c>
      <c r="C77" s="14">
        <f t="shared" si="31"/>
        <v>8.077</v>
      </c>
      <c r="D77" s="2">
        <f>IF(C42="","",(C42-C44*$B$19)*$F$62)</f>
        <v>-5.0853344522431739E-14</v>
      </c>
      <c r="E77" s="2">
        <f>IF(C42="","",(C43+C44*$B$18)*$F$62)</f>
        <v>0.83801647848641536</v>
      </c>
      <c r="F77" s="2">
        <f>IF(C42="","",C44*$F$62)</f>
        <v>-4.1324992371073269E-15</v>
      </c>
      <c r="G77" s="1" t="str">
        <f>IF(G43="","","Vy")</f>
        <v>Vy</v>
      </c>
      <c r="H77" s="2">
        <f>IF(OR(H$23="",$C76=""),"",H$26*(SIN(H$27+$F77)-SIN(H$27))+$E77)</f>
        <v>0.83801647848646232</v>
      </c>
      <c r="I77" s="2">
        <f t="shared" ref="I77" si="110">IF(OR(I$23="",$C76=""),"",I$26*(SIN(I$27+$F77)-SIN(I$27))+$E77)</f>
        <v>0.83801647848643634</v>
      </c>
      <c r="J77" s="2">
        <f t="shared" ref="J77" si="111">IF(OR(J$23="",$C76=""),"",J$26*(SIN(J$27+$F77)-SIN(J$27))+$E77)</f>
        <v>0.83801647848643557</v>
      </c>
      <c r="K77" s="2">
        <f t="shared" ref="K77" si="112">IF(OR(K$23="",$C76=""),"",K$26*(SIN(K$27+$F77)-SIN(K$27))+$E77)</f>
        <v>0.83801647848639427</v>
      </c>
      <c r="L77" s="2">
        <f t="shared" ref="L77" si="113">IF(OR(L$23="",$C76=""),"",L$26*(SIN(L$27+$F77)-SIN(L$27))+$E77)</f>
        <v>0.83801647848639338</v>
      </c>
      <c r="M77" s="2">
        <f t="shared" ref="M77" si="114">IF(OR(M$23="",$C76=""),"",M$26*(SIN(M$27+$F77)-SIN(M$27))+$E77)</f>
        <v>0.83801647848636673</v>
      </c>
      <c r="N77" s="2">
        <f t="shared" ref="N77" si="115">IF(OR(N$23="",$C76=""),"",N$26*(SIN(N$27+$F77)-SIN(N$27))+$E77)</f>
        <v>0.83801647848636673</v>
      </c>
      <c r="O77" s="2">
        <f t="shared" ref="O77" si="116">IF(OR(O$23="",$C76=""),"",O$26*(SIN(O$27+$F77)-SIN(O$27))+$E77)</f>
        <v>0.83801647848639338</v>
      </c>
      <c r="P77" s="2">
        <f t="shared" ref="P77" si="117">IF(OR(P$23="",$C76=""),"",P$26*(SIN(P$27+$F77)-SIN(P$27))+$E77)</f>
        <v>0.83801647848639338</v>
      </c>
      <c r="Q77" s="2">
        <f t="shared" ref="Q77" si="118">IF(OR(Q$23="",$C76=""),"",Q$26*(SIN(Q$27+$F77)-SIN(Q$27))+$E77)</f>
        <v>0.83801647848643646</v>
      </c>
      <c r="R77" s="2">
        <f t="shared" ref="R77" si="119">IF(OR(R$23="",$C76=""),"",R$26*(SIN(R$27+$F77)-SIN(R$27))+$E77)</f>
        <v>0.83801647848643634</v>
      </c>
      <c r="S77" s="2">
        <f t="shared" ref="S77" si="120">IF(OR(S$23="",$C76=""),"",S$26*(SIN(S$27+$F77)-SIN(S$27))+$E77)</f>
        <v>0.83801647848646232</v>
      </c>
      <c r="T77" s="2"/>
      <c r="U77" s="2"/>
      <c r="V77" s="2"/>
    </row>
    <row r="78" spans="1:22">
      <c r="A78" s="13"/>
      <c r="B78" s="13" t="str">
        <f t="shared" si="31"/>
        <v>Rot</v>
      </c>
      <c r="C78" s="15">
        <f t="shared" si="31"/>
        <v>-3.9829999999999999E-14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>
        <f>IF(A45="","",A45)</f>
        <v>1</v>
      </c>
      <c r="B79" s="1" t="str">
        <f t="shared" si="31"/>
        <v>Vx</v>
      </c>
      <c r="C79" s="14">
        <f t="shared" si="31"/>
        <v>-3.9629999999999999E-13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-4.1093109965305266E-14</v>
      </c>
      <c r="I79" s="2">
        <f t="shared" ref="I79" si="121">IF(OR(I$23="",$C79=""),"",I$26*(COS(I$27+$F80)-COS(I$27))+$D80)</f>
        <v>-4.0311068188927925E-14</v>
      </c>
      <c r="J79" s="2">
        <f t="shared" ref="J79" si="122">IF(OR(J$23="",$C79=""),"",J$26*(COS(J$27+$F80)-COS(J$27))+$D80)</f>
        <v>-3.541711726409889E-14</v>
      </c>
      <c r="K79" s="2">
        <f t="shared" ref="K79" si="123">IF(OR(K$23="",$C79=""),"",K$26*(COS(K$27+$F80)-COS(K$27))+$D80)</f>
        <v>-3.62944217924899E-14</v>
      </c>
      <c r="L79" s="2">
        <f t="shared" ref="L79" si="124">IF(OR(L$23="",$C79=""),"",L$26*(COS(L$27+$F80)-COS(L$27))+$D80)</f>
        <v>-4.1412611422179431E-14</v>
      </c>
      <c r="M79" s="2">
        <f t="shared" ref="M79" si="125">IF(OR(M$23="",$C79=""),"",M$26*(COS(M$27+$F80)-COS(M$27))+$D80)</f>
        <v>-4.1093109965305273E-14</v>
      </c>
      <c r="N79" s="2">
        <f t="shared" ref="N79" si="126">IF(OR(N$23="",$C79=""),"",N$26*(COS(N$27+$F80)-COS(N$27))+$D80)</f>
        <v>-8.6858158815084483E-15</v>
      </c>
      <c r="O79" s="2">
        <f t="shared" ref="O79" si="127">IF(OR(O$23="",$C79=""),"",O$26*(COS(O$27+$F80)-COS(O$27))+$D80)</f>
        <v>-7.2647711913827782E-15</v>
      </c>
      <c r="P79" s="2">
        <f t="shared" ref="P79" si="128">IF(OR(P$23="",$C79=""),"",P$26*(COS(P$27+$F80)-COS(P$27))+$D80)</f>
        <v>-1.3484504054323817E-14</v>
      </c>
      <c r="Q79" s="2">
        <f t="shared" ref="Q79" si="129">IF(OR(Q$23="",$C79=""),"",Q$26*(COS(Q$27+$F80)-COS(Q$27))+$D80)</f>
        <v>-1.4361808582714828E-14</v>
      </c>
      <c r="R79" s="2">
        <f t="shared" ref="R79" si="130">IF(OR(R$23="",$C79=""),"",R$26*(COS(R$27+$F80)-COS(R$27))+$D80)</f>
        <v>-1.0569400891137302E-14</v>
      </c>
      <c r="S79" s="2">
        <f t="shared" ref="S79" si="131">IF(OR(S$23="",$C79=""),"",S$26*(COS(S$27+$F80)-COS(S$27))+$D80)</f>
        <v>-1.0306180585698295E-14</v>
      </c>
      <c r="T79" s="2"/>
      <c r="U79" s="2"/>
      <c r="V79" s="2"/>
    </row>
    <row r="80" spans="1:22">
      <c r="B80" s="1" t="str">
        <f t="shared" si="31"/>
        <v>Vy</v>
      </c>
      <c r="C80" s="14">
        <f t="shared" si="31"/>
        <v>3.8513999999999999</v>
      </c>
      <c r="D80" s="2">
        <f>IF(C45="","",(C45-C47*$B$19)*$F$62)</f>
        <v>-2.4889462923406861E-14</v>
      </c>
      <c r="E80" s="2">
        <f>IF(C45="","",(C46+C47*$B$18)*$F$62)</f>
        <v>0.39959597192553981</v>
      </c>
      <c r="F80" s="2">
        <f>IF(C45="","",C47*$F$62)</f>
        <v>-1.92047604516336E-15</v>
      </c>
      <c r="G80" s="1" t="str">
        <f>IF(G46="","","Vy")</f>
        <v>Vy</v>
      </c>
      <c r="H80" s="2">
        <f>IF(OR(H$23="",$C79=""),"",H$26*(SIN(H$27+$F80)-SIN(H$27))+$E80)</f>
        <v>0.39959597192556084</v>
      </c>
      <c r="I80" s="2">
        <f t="shared" ref="I80" si="132">IF(OR(I$23="",$C79=""),"",I$26*(SIN(I$27+$F80)-SIN(I$27))+$E80)</f>
        <v>0.39959597192554863</v>
      </c>
      <c r="J80" s="2">
        <f t="shared" ref="J80" si="133">IF(OR(J$23="",$C79=""),"",J$26*(SIN(J$27+$F80)-SIN(J$27))+$E80)</f>
        <v>0.39959597192554858</v>
      </c>
      <c r="K80" s="2">
        <f t="shared" ref="K80" si="134">IF(OR(K$23="",$C79=""),"",K$26*(SIN(K$27+$F80)-SIN(K$27))+$E80)</f>
        <v>0.39959597192553015</v>
      </c>
      <c r="L80" s="2">
        <f t="shared" ref="L80" si="135">IF(OR(L$23="",$C79=""),"",L$26*(SIN(L$27+$F80)-SIN(L$27))+$E80)</f>
        <v>0.39959597192552881</v>
      </c>
      <c r="M80" s="2">
        <f t="shared" ref="M80" si="136">IF(OR(M$23="",$C79=""),"",M$26*(SIN(M$27+$F80)-SIN(M$27))+$E80)</f>
        <v>0.39959597192551877</v>
      </c>
      <c r="N80" s="2">
        <f t="shared" ref="N80" si="137">IF(OR(N$23="",$C79=""),"",N$26*(SIN(N$27+$F80)-SIN(N$27))+$E80)</f>
        <v>0.39959597192551877</v>
      </c>
      <c r="O80" s="2">
        <f t="shared" ref="O80" si="138">IF(OR(O$23="",$C79=""),"",O$26*(SIN(O$27+$F80)-SIN(O$27))+$E80)</f>
        <v>0.39959597192552987</v>
      </c>
      <c r="P80" s="2">
        <f t="shared" ref="P80" si="139">IF(OR(P$23="",$C79=""),"",P$26*(SIN(P$27+$F80)-SIN(P$27))+$E80)</f>
        <v>0.39959597192552926</v>
      </c>
      <c r="Q80" s="2">
        <f t="shared" ref="Q80" si="140">IF(OR(Q$23="",$C79=""),"",Q$26*(SIN(Q$27+$F80)-SIN(Q$27))+$E80)</f>
        <v>0.39959597192554858</v>
      </c>
      <c r="R80" s="2">
        <f t="shared" ref="R80" si="141">IF(OR(R$23="",$C79=""),"",R$26*(SIN(R$27+$F80)-SIN(R$27))+$E80)</f>
        <v>0.39959597192554863</v>
      </c>
      <c r="S80" s="2">
        <f t="shared" ref="S80" si="142">IF(OR(S$23="",$C79=""),"",S$26*(SIN(S$27+$F80)-SIN(S$27))+$E80)</f>
        <v>0.39959597192556084</v>
      </c>
      <c r="T80" s="2"/>
      <c r="U80" s="2"/>
      <c r="V80" s="2"/>
    </row>
    <row r="81" spans="1:22">
      <c r="A81" s="13"/>
      <c r="B81" s="13" t="str">
        <f t="shared" si="31"/>
        <v>Rot</v>
      </c>
      <c r="C81" s="15">
        <f t="shared" si="31"/>
        <v>-1.8510000000000001E-14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</row>
    <row r="97" spans="1:20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9</v>
      </c>
      <c r="K97" s="1">
        <f>IF(Dati!K7="",1,Dati!K7)</f>
        <v>10</v>
      </c>
      <c r="L97" s="1">
        <f>IF(Dati!L7="",1,Dati!L7)</f>
        <v>11</v>
      </c>
      <c r="M97" s="1">
        <f>IF(Dati!M7="",1,Dati!M7)</f>
        <v>12</v>
      </c>
      <c r="N97" s="1">
        <f>IF(Dati!N7="",1,Dati!N7)</f>
        <v>1</v>
      </c>
    </row>
    <row r="98" spans="1:20">
      <c r="A98" s="6" t="s">
        <v>7</v>
      </c>
      <c r="B98" s="3">
        <f>IF($B64="",0,Dati!B$8+H64*Dati!$B$13)</f>
        <v>-2.2384155251611507E-13</v>
      </c>
      <c r="C98" s="3">
        <f>IF($B64="",0,Dati!C$8+I64*Dati!$B$13)</f>
        <v>6.6999999999997764</v>
      </c>
      <c r="D98" s="3">
        <f>IF($B64="",0,Dati!D$8+J64*Dati!$B$13)</f>
        <v>6.699999999999803</v>
      </c>
      <c r="E98" s="3">
        <f>IF(Dati!E$7="",$B98,IF($B64="",0,IF(Dati!E$7="","",Dati!E$8+K64*Dati!$B$13)))</f>
        <v>17.099999999999806</v>
      </c>
      <c r="F98" s="3">
        <f>IF(Dati!F$7="",$B98,IF($B64="",0,IF(Dati!F$7="","",Dati!F$8+L64*Dati!$B$13)))</f>
        <v>17.099999999999781</v>
      </c>
      <c r="G98" s="3">
        <f>IF(Dati!G$7="",$B98,IF($B64="",0,IF(Dati!G$7="","",Dati!G$8+M64*Dati!$B$13)))</f>
        <v>23.799999999999777</v>
      </c>
      <c r="H98" s="3">
        <f>IF(Dati!H$7="",$B98,IF($B64="",0,IF(Dati!H$7="","",Dati!H$8+N64*Dati!$B$13)))</f>
        <v>23.799999999999958</v>
      </c>
      <c r="I98" s="3">
        <f>IF(Dati!I$7="",$B98,IF($B64="",0,IF(Dati!I$7="","",Dati!I$8+O64*Dati!$B$13)))</f>
        <v>17.099999999999955</v>
      </c>
      <c r="J98" s="3">
        <f>IF(Dati!J$7="",$B98,IF($B64="",0,IF(Dati!J$7="","",Dati!J$8+P64*Dati!$B$13)))</f>
        <v>17.09999999999993</v>
      </c>
      <c r="K98" s="3">
        <f>IF(Dati!K$7="",$B98,IF($B64="",0,IF(Dati!K$7="","",Dati!K$8+Q64*Dati!$B$13)))</f>
        <v>6.69999999999993</v>
      </c>
      <c r="L98" s="3">
        <f>IF(Dati!L$7="",$B98,IF($B64="",0,IF(Dati!L$7="","",Dati!L$8+R64*Dati!$B$13)))</f>
        <v>6.6999999999999567</v>
      </c>
      <c r="M98" s="3">
        <f>IF(Dati!M$7="",$B98,IF($B64="",0,IF(Dati!M$7="","",Dati!M$8+S64*Dati!$B$13)))</f>
        <v>-4.3981070351042739E-14</v>
      </c>
      <c r="N98" s="3">
        <f>IF(Dati!N$7="",$B98,IF($B64="",0,IF(Dati!N$7="","",Dati!N$8+T64*Dati!$B$13)))</f>
        <v>-2.2384155251611507E-13</v>
      </c>
      <c r="P98" s="3">
        <f>IF($B64="",0,$P$128+$D65*Dati!$B$13)</f>
        <v>11.185999999999863</v>
      </c>
      <c r="Q98" s="3">
        <f>IF($B64="",0,$Q$128+$D65*Dati!$B$13)</f>
        <v>12.613999999999864</v>
      </c>
      <c r="R98" s="3"/>
      <c r="S98" s="3">
        <f>IF($B64="",0,$S$128+$D65*Dati!$B$13)</f>
        <v>11.899999999999864</v>
      </c>
      <c r="T98" s="3">
        <f>IF($B64="",0,$T$128+$D65*Dati!$B$13)</f>
        <v>11.899999999999864</v>
      </c>
    </row>
    <row r="99" spans="1:20">
      <c r="A99" s="6" t="s">
        <v>8</v>
      </c>
      <c r="B99" s="3">
        <f>IF($B65="",0,Dati!B$9+H65*Dati!$B$13)</f>
        <v>2.3800000000001269</v>
      </c>
      <c r="C99" s="3">
        <f>IF($B65="",0,Dati!C$9+I65*Dati!$B$13)</f>
        <v>2.3800000000000554</v>
      </c>
      <c r="D99" s="3">
        <f>IF($B65="",0,Dati!D$9+J65*Dati!$B$13)</f>
        <v>4.8800000000000558</v>
      </c>
      <c r="E99" s="3">
        <f>IF(Dati!E$7="",$B99,IF($B65="",0,IF(Dati!E$7="","",Dati!E$9+K65*Dati!$B$13)))</f>
        <v>4.8799999999999457</v>
      </c>
      <c r="F99" s="3">
        <f>IF(Dati!F$7="",$B99,IF($B65="",0,IF(Dati!F$7="","",Dati!F$9+L65*Dati!$B$13)))</f>
        <v>2.3799999999999453</v>
      </c>
      <c r="G99" s="3">
        <f>IF(Dati!G$7="",$B99,IF($B65="",0,IF(Dati!G$7="","",Dati!G$9+M65*Dati!$B$13)))</f>
        <v>2.3799999999998755</v>
      </c>
      <c r="H99" s="3">
        <f>IF(Dati!H$7="",$B99,IF($B65="",0,IF(Dati!H$7="","",Dati!H$9+N65*Dati!$B$13)))</f>
        <v>19.279999999999873</v>
      </c>
      <c r="I99" s="3">
        <f>IF(Dati!I$7="",$B99,IF($B65="",0,IF(Dati!I$7="","",Dati!I$9+O65*Dati!$B$13)))</f>
        <v>19.279999999999944</v>
      </c>
      <c r="J99" s="3">
        <f>IF(Dati!J$7="",$B99,IF($B65="",0,IF(Dati!J$7="","",Dati!J$9+P65*Dati!$B$13)))</f>
        <v>16.779999999999944</v>
      </c>
      <c r="K99" s="3">
        <f>IF(Dati!K$7="",$B99,IF($B65="",0,IF(Dati!K$7="","",Dati!K$9+Q65*Dati!$B$13)))</f>
        <v>16.780000000000054</v>
      </c>
      <c r="L99" s="3">
        <f>IF(Dati!L$7="",$B99,IF($B65="",0,IF(Dati!L$7="","",Dati!L$9+R65*Dati!$B$13)))</f>
        <v>19.280000000000054</v>
      </c>
      <c r="M99" s="3">
        <f>IF(Dati!M$7="",$B99,IF($B65="",0,IF(Dati!M$7="","",Dati!M$9+S65*Dati!$B$13)))</f>
        <v>19.280000000000125</v>
      </c>
      <c r="N99" s="3">
        <f>IF(Dati!N$7="",$B99,IF($B65="",0,IF(Dati!N$7="","",Dati!N$9+T65*Dati!$B$13)))</f>
        <v>2.3800000000001269</v>
      </c>
      <c r="P99" s="3">
        <f>IF($B65="",0,$P$129+$E65*Dati!$B$13)</f>
        <v>10.829999999999998</v>
      </c>
      <c r="Q99" s="3">
        <f>IF($B65="",0,$Q$129+$E65*Dati!$B$13)</f>
        <v>10.829999999999998</v>
      </c>
      <c r="R99" s="3"/>
      <c r="S99" s="3">
        <f>IF($B65="",0,$S$129+$E65*Dati!$B$13)</f>
        <v>10.115999999999998</v>
      </c>
      <c r="T99" s="3">
        <f>IF($B65="",0,$T$129+$E65*Dati!$B$13)</f>
        <v>11.543999999999999</v>
      </c>
    </row>
    <row r="101" spans="1:20">
      <c r="A101" s="6" t="s">
        <v>7</v>
      </c>
      <c r="B101" s="3">
        <f>IF($B67="",0,Dati!B$8+H67*Dati!$B$13)</f>
        <v>-2.0255806283709376E-13</v>
      </c>
      <c r="C101" s="3">
        <f>IF($B67="",0,Dati!C$8+I67*Dati!$B$13)</f>
        <v>6.6999999999997977</v>
      </c>
      <c r="D101" s="3">
        <f>IF($B67="",0,Dati!D$8+J67*Dati!$B$13)</f>
        <v>6.6999999999998217</v>
      </c>
      <c r="E101" s="3">
        <f>IF(Dati!E$7="",$B101,IF($B67="",0,IF(Dati!E$7="","",Dati!E$8+K67*Dati!$B$13)))</f>
        <v>17.099999999999824</v>
      </c>
      <c r="F101" s="3">
        <f>IF(Dati!F$7="",$B101,IF($B67="",0,IF(Dati!F$7="","",Dati!F$8+L67*Dati!$B$13)))</f>
        <v>17.099999999999802</v>
      </c>
      <c r="G101" s="3">
        <f>IF(Dati!G$7="",$B101,IF($B67="",0,IF(Dati!G$7="","",Dati!G$8+M67*Dati!$B$13)))</f>
        <v>23.799999999999798</v>
      </c>
      <c r="H101" s="3">
        <f>IF(Dati!H$7="",$B101,IF($B67="",0,IF(Dati!H$7="","",Dati!H$8+N67*Dati!$B$13)))</f>
        <v>23.799999999999965</v>
      </c>
      <c r="I101" s="3">
        <f>IF(Dati!I$7="",$B101,IF($B67="",0,IF(Dati!I$7="","",Dati!I$8+O67*Dati!$B$13)))</f>
        <v>17.099999999999962</v>
      </c>
      <c r="J101" s="3">
        <f>IF(Dati!J$7="",$B101,IF($B67="",0,IF(Dati!J$7="","",Dati!J$8+P67*Dati!$B$13)))</f>
        <v>17.099999999999941</v>
      </c>
      <c r="K101" s="3">
        <f>IF(Dati!K$7="",$B101,IF($B67="",0,IF(Dati!K$7="","",Dati!K$8+Q67*Dati!$B$13)))</f>
        <v>6.699999999999938</v>
      </c>
      <c r="L101" s="3">
        <f>IF(Dati!L$7="",$B101,IF($B67="",0,IF(Dati!L$7="","",Dati!L$8+R67*Dati!$B$13)))</f>
        <v>6.6999999999999629</v>
      </c>
      <c r="M101" s="3">
        <f>IF(Dati!M$7="",$B101,IF($B67="",0,IF(Dati!M$7="","",Dati!M$8+S67*Dati!$B$13)))</f>
        <v>-3.7280863009730008E-14</v>
      </c>
      <c r="N101" s="3">
        <f>IF(Dati!N$7="",$B101,IF($B67="",0,IF(Dati!N$7="","",Dati!N$8+T67*Dati!$B$13)))</f>
        <v>-2.0255806283709376E-13</v>
      </c>
      <c r="P101" s="3">
        <f>IF($B67="",0,$P$128+$D68*Dati!$B$13)</f>
        <v>11.185999999999876</v>
      </c>
      <c r="Q101" s="3">
        <f>IF($B67="",0,$Q$128+$D68*Dati!$B$13)</f>
        <v>12.613999999999876</v>
      </c>
      <c r="R101" s="3"/>
      <c r="S101" s="3">
        <f>IF($B67="",0,$S$128+$D68*Dati!$B$13)</f>
        <v>11.899999999999876</v>
      </c>
      <c r="T101" s="3">
        <f>IF($B67="",0,$T$128+$D68*Dati!$B$13)</f>
        <v>11.899999999999876</v>
      </c>
    </row>
    <row r="102" spans="1:20">
      <c r="A102" s="6" t="s">
        <v>8</v>
      </c>
      <c r="B102" s="3">
        <f>IF($B68="",0,Dati!B$9+H68*Dati!$B$13)</f>
        <v>2.1128349099787518</v>
      </c>
      <c r="C102" s="3">
        <f>IF($B68="",0,Dati!C$9+I68*Dati!$B$13)</f>
        <v>2.1128349099786856</v>
      </c>
      <c r="D102" s="3">
        <f>IF($B68="",0,Dati!D$9+J68*Dati!$B$13)</f>
        <v>4.6128349099786856</v>
      </c>
      <c r="E102" s="3">
        <f>IF(Dati!E$7="",$B102,IF($B68="",0,IF(Dati!E$7="","",Dati!E$9+K68*Dati!$B$13)))</f>
        <v>4.6128349099785844</v>
      </c>
      <c r="F102" s="3">
        <f>IF(Dati!F$7="",$B102,IF($B68="",0,IF(Dati!F$7="","",Dati!F$9+L68*Dati!$B$13)))</f>
        <v>2.1128349099785853</v>
      </c>
      <c r="G102" s="3">
        <f>IF(Dati!G$7="",$B102,IF($B68="",0,IF(Dati!G$7="","",Dati!G$9+M68*Dati!$B$13)))</f>
        <v>2.1128349099785217</v>
      </c>
      <c r="H102" s="3">
        <f>IF(Dati!H$7="",$B102,IF($B68="",0,IF(Dati!H$7="","",Dati!H$9+N68*Dati!$B$13)))</f>
        <v>19.012834909978519</v>
      </c>
      <c r="I102" s="3">
        <f>IF(Dati!I$7="",$B102,IF($B68="",0,IF(Dati!I$7="","",Dati!I$9+O68*Dati!$B$13)))</f>
        <v>19.012834909978583</v>
      </c>
      <c r="J102" s="3">
        <f>IF(Dati!J$7="",$B102,IF($B68="",0,IF(Dati!J$7="","",Dati!J$9+P68*Dati!$B$13)))</f>
        <v>16.512834909978583</v>
      </c>
      <c r="K102" s="3">
        <f>IF(Dati!K$7="",$B102,IF($B68="",0,IF(Dati!K$7="","",Dati!K$9+Q68*Dati!$B$13)))</f>
        <v>16.512834909978686</v>
      </c>
      <c r="L102" s="3">
        <f>IF(Dati!L$7="",$B102,IF($B68="",0,IF(Dati!L$7="","",Dati!L$9+R68*Dati!$B$13)))</f>
        <v>19.012834909978686</v>
      </c>
      <c r="M102" s="3">
        <f>IF(Dati!M$7="",$B102,IF($B68="",0,IF(Dati!M$7="","",Dati!M$9+S68*Dati!$B$13)))</f>
        <v>19.01283490997875</v>
      </c>
      <c r="N102" s="3">
        <f>IF(Dati!N$7="",$B102,IF($B68="",0,IF(Dati!N$7="","",Dati!N$9+T68*Dati!$B$13)))</f>
        <v>2.1128349099787518</v>
      </c>
      <c r="P102" s="3">
        <f>IF($B68="",0,$P$129+$E68*Dati!$B$13)</f>
        <v>10.562834909978633</v>
      </c>
      <c r="Q102" s="3">
        <f>IF($B68="",0,$Q$129+$E68*Dati!$B$13)</f>
        <v>10.562834909978633</v>
      </c>
      <c r="R102" s="3"/>
      <c r="S102" s="3">
        <f>IF($B68="",0,$S$129+$E68*Dati!$B$13)</f>
        <v>9.8488349099786312</v>
      </c>
      <c r="T102" s="3">
        <f>IF($B68="",0,$T$129+$E68*Dati!$B$13)</f>
        <v>11.276834909978632</v>
      </c>
    </row>
    <row r="104" spans="1:20">
      <c r="A104" s="6" t="s">
        <v>7</v>
      </c>
      <c r="B104" s="3">
        <f>IF($B70="",0,Dati!B$8+H70*Dati!$B$13)</f>
        <v>-1.6795052355705886E-13</v>
      </c>
      <c r="C104" s="3">
        <f>IF($B70="",0,Dati!C$8+I70*Dati!$B$13)</f>
        <v>6.6999999999998323</v>
      </c>
      <c r="D104" s="3">
        <f>IF($B70="",0,Dati!D$8+J70*Dati!$B$13)</f>
        <v>6.6999999999998519</v>
      </c>
      <c r="E104" s="3">
        <f>IF(Dati!E$7="",$B104,IF($B70="",0,IF(Dati!E$7="","",Dati!E$8+K70*Dati!$B$13)))</f>
        <v>17.099999999999856</v>
      </c>
      <c r="F104" s="3">
        <f>IF(Dati!F$7="",$B104,IF($B70="",0,IF(Dati!F$7="","",Dati!F$8+L70*Dati!$B$13)))</f>
        <v>17.099999999999838</v>
      </c>
      <c r="G104" s="3">
        <f>IF(Dati!G$7="",$B104,IF($B70="",0,IF(Dati!G$7="","",Dati!G$8+M70*Dati!$B$13)))</f>
        <v>23.799999999999834</v>
      </c>
      <c r="H104" s="3">
        <f>IF(Dati!H$7="",$B104,IF($B70="",0,IF(Dati!H$7="","",Dati!H$8+N70*Dati!$B$13)))</f>
        <v>23.799999999999969</v>
      </c>
      <c r="I104" s="3">
        <f>IF(Dati!I$7="",$B104,IF($B70="",0,IF(Dati!I$7="","",Dati!I$8+O70*Dati!$B$13)))</f>
        <v>17.099999999999966</v>
      </c>
      <c r="J104" s="3">
        <f>IF(Dati!J$7="",$B104,IF($B70="",0,IF(Dati!J$7="","",Dati!J$8+P70*Dati!$B$13)))</f>
        <v>17.099999999999948</v>
      </c>
      <c r="K104" s="3">
        <f>IF(Dati!K$7="",$B104,IF($B70="",0,IF(Dati!K$7="","",Dati!K$8+Q70*Dati!$B$13)))</f>
        <v>6.6999999999999478</v>
      </c>
      <c r="L104" s="3">
        <f>IF(Dati!L$7="",$B104,IF($B70="",0,IF(Dati!L$7="","",Dati!L$8+R70*Dati!$B$13)))</f>
        <v>6.6999999999999673</v>
      </c>
      <c r="M104" s="3">
        <f>IF(Dati!M$7="",$B104,IF($B70="",0,IF(Dati!M$7="","",Dati!M$8+S70*Dati!$B$13)))</f>
        <v>-3.3460253109302082E-14</v>
      </c>
      <c r="N104" s="3">
        <f>IF(Dati!N$7="",$B104,IF($B70="",0,IF(Dati!N$7="","",Dati!N$8+T70*Dati!$B$13)))</f>
        <v>-1.6795052355705886E-13</v>
      </c>
      <c r="P104" s="3">
        <f>IF($B70="",0,$P$128+$D71*Dati!$B$13)</f>
        <v>11.185999999999897</v>
      </c>
      <c r="Q104" s="3">
        <f>IF($B70="",0,$Q$128+$D71*Dati!$B$13)</f>
        <v>12.613999999999898</v>
      </c>
      <c r="R104" s="3"/>
      <c r="S104" s="3">
        <f>IF($B70="",0,$S$128+$D71*Dati!$B$13)</f>
        <v>11.899999999999897</v>
      </c>
      <c r="T104" s="3">
        <f>IF($B70="",0,$T$128+$D71*Dati!$B$13)</f>
        <v>11.899999999999897</v>
      </c>
    </row>
    <row r="105" spans="1:20">
      <c r="A105" s="6" t="s">
        <v>8</v>
      </c>
      <c r="B105" s="3">
        <f>IF($B71="",0,Dati!B$9+H71*Dati!$B$13)</f>
        <v>1.721269453768784</v>
      </c>
      <c r="C105" s="3">
        <f>IF($B71="",0,Dati!C$9+I71*Dati!$B$13)</f>
        <v>1.7212694537687303</v>
      </c>
      <c r="D105" s="3">
        <f>IF($B71="",0,Dati!D$9+J71*Dati!$B$13)</f>
        <v>4.2212694537687296</v>
      </c>
      <c r="E105" s="3">
        <f>IF(Dati!E$7="",$B105,IF($B71="",0,IF(Dati!E$7="","",Dati!E$9+K71*Dati!$B$13)))</f>
        <v>4.2212694537686479</v>
      </c>
      <c r="F105" s="3">
        <f>IF(Dati!F$7="",$B105,IF($B71="",0,IF(Dati!F$7="","",Dati!F$9+L71*Dati!$B$13)))</f>
        <v>1.7212694537686475</v>
      </c>
      <c r="G105" s="3">
        <f>IF(Dati!G$7="",$B105,IF($B71="",0,IF(Dati!G$7="","",Dati!G$9+M71*Dati!$B$13)))</f>
        <v>1.721269453768596</v>
      </c>
      <c r="H105" s="3">
        <f>IF(Dati!H$7="",$B105,IF($B71="",0,IF(Dati!H$7="","",Dati!H$9+N71*Dati!$B$13)))</f>
        <v>18.621269453768594</v>
      </c>
      <c r="I105" s="3">
        <f>IF(Dati!I$7="",$B105,IF($B71="",0,IF(Dati!I$7="","",Dati!I$9+O71*Dati!$B$13)))</f>
        <v>18.621269453768647</v>
      </c>
      <c r="J105" s="3">
        <f>IF(Dati!J$7="",$B105,IF($B71="",0,IF(Dati!J$7="","",Dati!J$9+P71*Dati!$B$13)))</f>
        <v>16.121269453768647</v>
      </c>
      <c r="K105" s="3">
        <f>IF(Dati!K$7="",$B105,IF($B71="",0,IF(Dati!K$7="","",Dati!K$9+Q71*Dati!$B$13)))</f>
        <v>16.121269453768729</v>
      </c>
      <c r="L105" s="3">
        <f>IF(Dati!L$7="",$B105,IF($B71="",0,IF(Dati!L$7="","",Dati!L$9+R71*Dati!$B$13)))</f>
        <v>18.621269453768729</v>
      </c>
      <c r="M105" s="3">
        <f>IF(Dati!M$7="",$B105,IF($B71="",0,IF(Dati!M$7="","",Dati!M$9+S71*Dati!$B$13)))</f>
        <v>18.621269453768782</v>
      </c>
      <c r="N105" s="3">
        <f>IF(Dati!N$7="",$B105,IF($B71="",0,IF(Dati!N$7="","",Dati!N$9+T71*Dati!$B$13)))</f>
        <v>1.721269453768784</v>
      </c>
      <c r="P105" s="3">
        <f>IF($B71="",0,$P$129+$E71*Dati!$B$13)</f>
        <v>10.171269453768685</v>
      </c>
      <c r="Q105" s="3">
        <f>IF($B71="",0,$Q$129+$E71*Dati!$B$13)</f>
        <v>10.171269453768685</v>
      </c>
      <c r="R105" s="3"/>
      <c r="S105" s="3">
        <f>IF($B71="",0,$S$129+$E71*Dati!$B$13)</f>
        <v>9.457269453768685</v>
      </c>
      <c r="T105" s="3">
        <f>IF($B71="",0,$T$129+$E71*Dati!$B$13)</f>
        <v>10.885269453768686</v>
      </c>
    </row>
    <row r="107" spans="1:20">
      <c r="A107" s="6" t="s">
        <v>7</v>
      </c>
      <c r="B107" s="3">
        <f>IF($B73="",0,Dati!B$8+H73*Dati!$B$13)</f>
        <v>-1.2490291095652921E-13</v>
      </c>
      <c r="C107" s="3">
        <f>IF($B73="",0,Dati!C$8+I73*Dati!$B$13)</f>
        <v>6.6999999999998758</v>
      </c>
      <c r="D107" s="3">
        <f>IF($B73="",0,Dati!D$8+J73*Dati!$B$13)</f>
        <v>6.69999999999989</v>
      </c>
      <c r="E107" s="3">
        <f>IF(Dati!E$7="",$B107,IF($B73="",0,IF(Dati!E$7="","",Dati!E$8+K73*Dati!$B$13)))</f>
        <v>17.099999999999891</v>
      </c>
      <c r="F107" s="3">
        <f>IF(Dati!F$7="",$B107,IF($B73="",0,IF(Dati!F$7="","",Dati!F$8+L73*Dati!$B$13)))</f>
        <v>17.099999999999877</v>
      </c>
      <c r="G107" s="3">
        <f>IF(Dati!G$7="",$B107,IF($B73="",0,IF(Dati!G$7="","",Dati!G$8+M73*Dati!$B$13)))</f>
        <v>23.799999999999876</v>
      </c>
      <c r="H107" s="3">
        <f>IF(Dati!H$7="",$B107,IF($B73="",0,IF(Dati!H$7="","",Dati!H$8+N73*Dati!$B$13)))</f>
        <v>23.799999999999976</v>
      </c>
      <c r="I107" s="3">
        <f>IF(Dati!I$7="",$B107,IF($B73="",0,IF(Dati!I$7="","",Dati!I$8+O73*Dati!$B$13)))</f>
        <v>17.099999999999977</v>
      </c>
      <c r="J107" s="3">
        <f>IF(Dati!J$7="",$B107,IF($B73="",0,IF(Dati!J$7="","",Dati!J$8+P73*Dati!$B$13)))</f>
        <v>17.099999999999962</v>
      </c>
      <c r="K107" s="3">
        <f>IF(Dati!K$7="",$B107,IF($B73="",0,IF(Dati!K$7="","",Dati!K$8+Q73*Dati!$B$13)))</f>
        <v>6.6999999999999593</v>
      </c>
      <c r="L107" s="3">
        <f>IF(Dati!L$7="",$B107,IF($B73="",0,IF(Dati!L$7="","",Dati!L$8+R73*Dati!$B$13)))</f>
        <v>6.6999999999999735</v>
      </c>
      <c r="M107" s="3">
        <f>IF(Dati!M$7="",$B107,IF($B73="",0,IF(Dati!M$7="","",Dati!M$8+S73*Dati!$B$13)))</f>
        <v>-2.6060664000948916E-14</v>
      </c>
      <c r="N107" s="3">
        <f>IF(Dati!N$7="",$B107,IF($B73="",0,IF(Dati!N$7="","",Dati!N$8+T73*Dati!$B$13)))</f>
        <v>-1.2490291095652921E-13</v>
      </c>
      <c r="P107" s="3">
        <f>IF($B73="",0,$P$128+$D74*Dati!$B$13)</f>
        <v>11.185999999999922</v>
      </c>
      <c r="Q107" s="3">
        <f>IF($B73="",0,$Q$128+$D74*Dati!$B$13)</f>
        <v>12.613999999999923</v>
      </c>
      <c r="R107" s="3"/>
      <c r="S107" s="3">
        <f>IF($B73="",0,$S$128+$D74*Dati!$B$13)</f>
        <v>11.899999999999922</v>
      </c>
      <c r="T107" s="3">
        <f>IF($B73="",0,$T$128+$D74*Dati!$B$13)</f>
        <v>11.899999999999922</v>
      </c>
    </row>
    <row r="108" spans="1:20">
      <c r="A108" s="6" t="s">
        <v>8</v>
      </c>
      <c r="B108" s="3">
        <f>IF($B74="",0,Dati!B$9+H74*Dati!$B$13)</f>
        <v>1.2661031431187695</v>
      </c>
      <c r="C108" s="3">
        <f>IF($B74="",0,Dati!C$9+I74*Dati!$B$13)</f>
        <v>1.2661031431187313</v>
      </c>
      <c r="D108" s="3">
        <f>IF($B74="",0,Dati!D$9+J74*Dati!$B$13)</f>
        <v>3.7661031431187313</v>
      </c>
      <c r="E108" s="3">
        <f>IF(Dati!E$7="",$B108,IF($B74="",0,IF(Dati!E$7="","",Dati!E$9+K74*Dati!$B$13)))</f>
        <v>3.7661031431186709</v>
      </c>
      <c r="F108" s="3">
        <f>IF(Dati!F$7="",$B108,IF($B74="",0,IF(Dati!F$7="","",Dati!F$9+L74*Dati!$B$13)))</f>
        <v>1.2661031431186696</v>
      </c>
      <c r="G108" s="3">
        <f>IF(Dati!G$7="",$B108,IF($B74="",0,IF(Dati!G$7="","",Dati!G$9+M74*Dati!$B$13)))</f>
        <v>1.2661031431186303</v>
      </c>
      <c r="H108" s="3">
        <f>IF(Dati!H$7="",$B108,IF($B74="",0,IF(Dati!H$7="","",Dati!H$9+N74*Dati!$B$13)))</f>
        <v>18.16610314311863</v>
      </c>
      <c r="I108" s="3">
        <f>IF(Dati!I$7="",$B108,IF($B74="",0,IF(Dati!I$7="","",Dati!I$9+O74*Dati!$B$13)))</f>
        <v>18.166103143118669</v>
      </c>
      <c r="J108" s="3">
        <f>IF(Dati!J$7="",$B108,IF($B74="",0,IF(Dati!J$7="","",Dati!J$9+P74*Dati!$B$13)))</f>
        <v>15.66610314311867</v>
      </c>
      <c r="K108" s="3">
        <f>IF(Dati!K$7="",$B108,IF($B74="",0,IF(Dati!K$7="","",Dati!K$9+Q74*Dati!$B$13)))</f>
        <v>15.666103143118733</v>
      </c>
      <c r="L108" s="3">
        <f>IF(Dati!L$7="",$B108,IF($B74="",0,IF(Dati!L$7="","",Dati!L$9+R74*Dati!$B$13)))</f>
        <v>18.166103143118729</v>
      </c>
      <c r="M108" s="3">
        <f>IF(Dati!M$7="",$B108,IF($B74="",0,IF(Dati!M$7="","",Dati!M$9+S74*Dati!$B$13)))</f>
        <v>18.166103143118768</v>
      </c>
      <c r="N108" s="3">
        <f>IF(Dati!N$7="",$B108,IF($B74="",0,IF(Dati!N$7="","",Dati!N$9+T74*Dati!$B$13)))</f>
        <v>1.2661031431187695</v>
      </c>
      <c r="P108" s="3">
        <f>IF($B74="",0,$P$129+$E74*Dati!$B$13)</f>
        <v>9.7161031431186995</v>
      </c>
      <c r="Q108" s="3">
        <f>IF($B74="",0,$Q$129+$E74*Dati!$B$13)</f>
        <v>9.7161031431186995</v>
      </c>
      <c r="R108" s="3"/>
      <c r="S108" s="3">
        <f>IF($B74="",0,$S$129+$E74*Dati!$B$13)</f>
        <v>9.0021031431186991</v>
      </c>
      <c r="T108" s="3">
        <f>IF($B74="",0,$T$129+$E74*Dati!$B$13)</f>
        <v>10.4301031431187</v>
      </c>
    </row>
    <row r="110" spans="1:20">
      <c r="A110" s="6" t="s">
        <v>7</v>
      </c>
      <c r="B110" s="3">
        <f>IF($B76="",0,Dati!B$8+H76*Dati!$B$13)</f>
        <v>-8.4881003310418397E-14</v>
      </c>
      <c r="C110" s="3">
        <f>IF($B76="",0,Dati!C$8+I76*Dati!$B$13)</f>
        <v>6.6999999999999149</v>
      </c>
      <c r="D110" s="3">
        <f>IF($B76="",0,Dati!D$8+J76*Dati!$B$13)</f>
        <v>6.6999999999999256</v>
      </c>
      <c r="E110" s="3">
        <f>IF(Dati!E$7="",$B110,IF($B76="",0,IF(Dati!E$7="","",Dati!E$8+K76*Dati!$B$13)))</f>
        <v>17.099999999999927</v>
      </c>
      <c r="F110" s="3">
        <f>IF(Dati!F$7="",$B110,IF($B76="",0,IF(Dati!F$7="","",Dati!F$8+L76*Dati!$B$13)))</f>
        <v>17.099999999999916</v>
      </c>
      <c r="G110" s="3">
        <f>IF(Dati!G$7="",$B110,IF($B76="",0,IF(Dati!G$7="","",Dati!G$8+M76*Dati!$B$13)))</f>
        <v>23.799999999999915</v>
      </c>
      <c r="H110" s="3">
        <f>IF(Dati!H$7="",$B110,IF($B76="",0,IF(Dati!H$7="","",Dati!H$8+N76*Dati!$B$13)))</f>
        <v>23.799999999999986</v>
      </c>
      <c r="I110" s="3">
        <f>IF(Dati!I$7="",$B110,IF($B76="",0,IF(Dati!I$7="","",Dati!I$8+O76*Dati!$B$13)))</f>
        <v>17.099999999999987</v>
      </c>
      <c r="J110" s="3">
        <f>IF(Dati!J$7="",$B110,IF($B76="",0,IF(Dati!J$7="","",Dati!J$8+P76*Dati!$B$13)))</f>
        <v>17.099999999999977</v>
      </c>
      <c r="K110" s="3">
        <f>IF(Dati!K$7="",$B110,IF($B76="",0,IF(Dati!K$7="","",Dati!K$8+Q76*Dati!$B$13)))</f>
        <v>6.6999999999999726</v>
      </c>
      <c r="L110" s="3">
        <f>IF(Dati!L$7="",$B110,IF($B76="",0,IF(Dati!L$7="","",Dati!L$8+R76*Dati!$B$13)))</f>
        <v>6.6999999999999824</v>
      </c>
      <c r="M110" s="3">
        <f>IF(Dati!M$7="",$B110,IF($B76="",0,IF(Dati!M$7="","",Dati!M$8+S76*Dati!$B$13)))</f>
        <v>-1.8446050438634927E-14</v>
      </c>
      <c r="N110" s="3">
        <f>IF(Dati!N$7="",$B110,IF($B76="",0,IF(Dati!N$7="","",Dati!N$8+T76*Dati!$B$13)))</f>
        <v>-8.4881003310418397E-14</v>
      </c>
      <c r="P110" s="3">
        <f>IF($B76="",0,$P$128+$D77*Dati!$B$13)</f>
        <v>11.185999999999945</v>
      </c>
      <c r="Q110" s="3">
        <f>IF($B76="",0,$Q$128+$D77*Dati!$B$13)</f>
        <v>12.613999999999946</v>
      </c>
      <c r="R110" s="3"/>
      <c r="S110" s="3">
        <f>IF($B76="",0,$S$128+$D77*Dati!$B$13)</f>
        <v>11.899999999999945</v>
      </c>
      <c r="T110" s="3">
        <f>IF($B76="",0,$T$128+$D77*Dati!$B$13)</f>
        <v>11.899999999999945</v>
      </c>
    </row>
    <row r="111" spans="1:20">
      <c r="A111" s="6" t="s">
        <v>8</v>
      </c>
      <c r="B111" s="3">
        <f>IF($B77="",0,Dati!B$9+H77*Dati!$B$13)</f>
        <v>0.83801647848646232</v>
      </c>
      <c r="C111" s="3">
        <f>IF($B77="",0,Dati!C$9+I77*Dati!$B$13)</f>
        <v>0.83801647848643634</v>
      </c>
      <c r="D111" s="3">
        <f>IF($B77="",0,Dati!D$9+J77*Dati!$B$13)</f>
        <v>3.3380164784864355</v>
      </c>
      <c r="E111" s="3">
        <f>IF(Dati!E$7="",$B111,IF($B77="",0,IF(Dati!E$7="","",Dati!E$9+K77*Dati!$B$13)))</f>
        <v>3.3380164784863942</v>
      </c>
      <c r="F111" s="3">
        <f>IF(Dati!F$7="",$B111,IF($B77="",0,IF(Dati!F$7="","",Dati!F$9+L77*Dati!$B$13)))</f>
        <v>0.83801647848639338</v>
      </c>
      <c r="G111" s="3">
        <f>IF(Dati!G$7="",$B111,IF($B77="",0,IF(Dati!G$7="","",Dati!G$9+M77*Dati!$B$13)))</f>
        <v>0.83801647848636673</v>
      </c>
      <c r="H111" s="3">
        <f>IF(Dati!H$7="",$B111,IF($B77="",0,IF(Dati!H$7="","",Dati!H$9+N77*Dati!$B$13)))</f>
        <v>17.738016478486365</v>
      </c>
      <c r="I111" s="3">
        <f>IF(Dati!I$7="",$B111,IF($B77="",0,IF(Dati!I$7="","",Dati!I$9+O77*Dati!$B$13)))</f>
        <v>17.738016478486394</v>
      </c>
      <c r="J111" s="3">
        <f>IF(Dati!J$7="",$B111,IF($B77="",0,IF(Dati!J$7="","",Dati!J$9+P77*Dati!$B$13)))</f>
        <v>15.238016478486394</v>
      </c>
      <c r="K111" s="3">
        <f>IF(Dati!K$7="",$B111,IF($B77="",0,IF(Dati!K$7="","",Dati!K$9+Q77*Dati!$B$13)))</f>
        <v>15.238016478486436</v>
      </c>
      <c r="L111" s="3">
        <f>IF(Dati!L$7="",$B111,IF($B77="",0,IF(Dati!L$7="","",Dati!L$9+R77*Dati!$B$13)))</f>
        <v>17.738016478486436</v>
      </c>
      <c r="M111" s="3">
        <f>IF(Dati!M$7="",$B111,IF($B77="",0,IF(Dati!M$7="","",Dati!M$9+S77*Dati!$B$13)))</f>
        <v>17.738016478486461</v>
      </c>
      <c r="N111" s="3">
        <f>IF(Dati!N$7="",$B111,IF($B77="",0,IF(Dati!N$7="","",Dati!N$9+T77*Dati!$B$13)))</f>
        <v>0.83801647848646232</v>
      </c>
      <c r="P111" s="3">
        <f>IF($B77="",0,$P$129+$E77*Dati!$B$13)</f>
        <v>9.2880164784864121</v>
      </c>
      <c r="Q111" s="3">
        <f>IF($B77="",0,$Q$129+$E77*Dati!$B$13)</f>
        <v>9.2880164784864121</v>
      </c>
      <c r="R111" s="3"/>
      <c r="S111" s="3">
        <f>IF($B77="",0,$S$129+$E77*Dati!$B$13)</f>
        <v>8.5740164784864117</v>
      </c>
      <c r="T111" s="3">
        <f>IF($B77="",0,$T$129+$E77*Dati!$B$13)</f>
        <v>10.002016478486413</v>
      </c>
    </row>
    <row r="113" spans="1:20">
      <c r="A113" s="6" t="s">
        <v>7</v>
      </c>
      <c r="B113" s="3">
        <f>IF($B79="",0,Dati!B$8+H79*Dati!$B$13)</f>
        <v>-4.1093109965305266E-14</v>
      </c>
      <c r="C113" s="3">
        <f>IF($B79="",0,Dati!C$8+I79*Dati!$B$13)</f>
        <v>6.6999999999999602</v>
      </c>
      <c r="D113" s="3">
        <f>IF($B79="",0,Dati!D$8+J79*Dati!$B$13)</f>
        <v>6.6999999999999647</v>
      </c>
      <c r="E113" s="3">
        <f>IF(Dati!E$7="",$B113,IF($B79="",0,IF(Dati!E$7="","",Dati!E$8+K79*Dati!$B$13)))</f>
        <v>17.099999999999966</v>
      </c>
      <c r="F113" s="3">
        <f>IF(Dati!F$7="",$B113,IF($B79="",0,IF(Dati!F$7="","",Dati!F$8+L79*Dati!$B$13)))</f>
        <v>17.099999999999959</v>
      </c>
      <c r="G113" s="3">
        <f>IF(Dati!G$7="",$B113,IF($B79="",0,IF(Dati!G$7="","",Dati!G$8+M79*Dati!$B$13)))</f>
        <v>23.799999999999958</v>
      </c>
      <c r="H113" s="3">
        <f>IF(Dati!H$7="",$B113,IF($B79="",0,IF(Dati!H$7="","",Dati!H$8+N79*Dati!$B$13)))</f>
        <v>23.799999999999994</v>
      </c>
      <c r="I113" s="3">
        <f>IF(Dati!I$7="",$B113,IF($B79="",0,IF(Dati!I$7="","",Dati!I$8+O79*Dati!$B$13)))</f>
        <v>17.099999999999994</v>
      </c>
      <c r="J113" s="3">
        <f>IF(Dati!J$7="",$B113,IF($B79="",0,IF(Dati!J$7="","",Dati!J$8+P79*Dati!$B$13)))</f>
        <v>17.099999999999987</v>
      </c>
      <c r="K113" s="3">
        <f>IF(Dati!K$7="",$B113,IF($B79="",0,IF(Dati!K$7="","",Dati!K$8+Q79*Dati!$B$13)))</f>
        <v>6.699999999999986</v>
      </c>
      <c r="L113" s="3">
        <f>IF(Dati!L$7="",$B113,IF($B79="",0,IF(Dati!L$7="","",Dati!L$8+R79*Dati!$B$13)))</f>
        <v>6.6999999999999895</v>
      </c>
      <c r="M113" s="3">
        <f>IF(Dati!M$7="",$B113,IF($B79="",0,IF(Dati!M$7="","",Dati!M$8+S79*Dati!$B$13)))</f>
        <v>-1.0306180585698295E-14</v>
      </c>
      <c r="N113" s="3">
        <f>IF(Dati!N$7="",$B113,IF($B79="",0,IF(Dati!N$7="","",Dati!N$8+T79*Dati!$B$13)))</f>
        <v>-4.1093109965305266E-14</v>
      </c>
      <c r="P113" s="3">
        <f>IF($B79="",0,$P$128+$D80*Dati!$B$13)</f>
        <v>11.185999999999972</v>
      </c>
      <c r="Q113" s="3">
        <f>IF($B79="",0,$Q$128+$D80*Dati!$B$13)</f>
        <v>12.613999999999972</v>
      </c>
      <c r="R113" s="3"/>
      <c r="S113" s="3">
        <f>IF($B79="",0,$S$128+$D80*Dati!$B$13)</f>
        <v>11.899999999999972</v>
      </c>
      <c r="T113" s="3">
        <f>IF($B79="",0,$T$128+$D80*Dati!$B$13)</f>
        <v>11.899999999999972</v>
      </c>
    </row>
    <row r="114" spans="1:20">
      <c r="A114" s="6" t="s">
        <v>8</v>
      </c>
      <c r="B114" s="3">
        <f>IF($B80="",0,Dati!B$9+H80*Dati!$B$13)</f>
        <v>0.39959597192556084</v>
      </c>
      <c r="C114" s="3">
        <f>IF($B80="",0,Dati!C$9+I80*Dati!$B$13)</f>
        <v>0.39959597192554863</v>
      </c>
      <c r="D114" s="3">
        <f>IF($B80="",0,Dati!D$9+J80*Dati!$B$13)</f>
        <v>2.8995959719255486</v>
      </c>
      <c r="E114" s="3">
        <f>IF(Dati!E$7="",$B114,IF($B80="",0,IF(Dati!E$7="","",Dati!E$9+K80*Dati!$B$13)))</f>
        <v>2.89959597192553</v>
      </c>
      <c r="F114" s="3">
        <f>IF(Dati!F$7="",$B114,IF($B80="",0,IF(Dati!F$7="","",Dati!F$9+L80*Dati!$B$13)))</f>
        <v>0.39959597192552881</v>
      </c>
      <c r="G114" s="3">
        <f>IF(Dati!G$7="",$B114,IF($B80="",0,IF(Dati!G$7="","",Dati!G$9+M80*Dati!$B$13)))</f>
        <v>0.39959597192551877</v>
      </c>
      <c r="H114" s="3">
        <f>IF(Dati!H$7="",$B114,IF($B80="",0,IF(Dati!H$7="","",Dati!H$9+N80*Dati!$B$13)))</f>
        <v>17.299595971925516</v>
      </c>
      <c r="I114" s="3">
        <f>IF(Dati!I$7="",$B114,IF($B80="",0,IF(Dati!I$7="","",Dati!I$9+O80*Dati!$B$13)))</f>
        <v>17.299595971925527</v>
      </c>
      <c r="J114" s="3">
        <f>IF(Dati!J$7="",$B114,IF($B80="",0,IF(Dati!J$7="","",Dati!J$9+P80*Dati!$B$13)))</f>
        <v>14.79959597192553</v>
      </c>
      <c r="K114" s="3">
        <f>IF(Dati!K$7="",$B114,IF($B80="",0,IF(Dati!K$7="","",Dati!K$9+Q80*Dati!$B$13)))</f>
        <v>14.799595971925548</v>
      </c>
      <c r="L114" s="3">
        <f>IF(Dati!L$7="",$B114,IF($B80="",0,IF(Dati!L$7="","",Dati!L$9+R80*Dati!$B$13)))</f>
        <v>17.299595971925548</v>
      </c>
      <c r="M114" s="3">
        <f>IF(Dati!M$7="",$B114,IF($B80="",0,IF(Dati!M$7="","",Dati!M$9+S80*Dati!$B$13)))</f>
        <v>17.299595971925559</v>
      </c>
      <c r="N114" s="3">
        <f>IF(Dati!N$7="",$B114,IF($B80="",0,IF(Dati!N$7="","",Dati!N$9+T80*Dati!$B$13)))</f>
        <v>0.39959597192556084</v>
      </c>
      <c r="P114" s="3">
        <f>IF($B80="",0,$P$129+$E80*Dati!$B$13)</f>
        <v>8.8495959719255382</v>
      </c>
      <c r="Q114" s="3">
        <f>IF($B80="",0,$Q$129+$E80*Dati!$B$13)</f>
        <v>8.8495959719255382</v>
      </c>
      <c r="R114" s="3"/>
      <c r="S114" s="3">
        <f>IF($B80="",0,$S$129+$E80*Dati!$B$13)</f>
        <v>8.1355959719255377</v>
      </c>
      <c r="T114" s="3">
        <f>IF($B80="",0,$T$129+$E80*Dati!$B$13)</f>
        <v>9.5635959719255386</v>
      </c>
    </row>
    <row r="116" spans="1:20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>
      <c r="A128" s="6" t="s">
        <v>7</v>
      </c>
      <c r="B128" s="3">
        <f>Dati!B8</f>
        <v>0</v>
      </c>
      <c r="C128" s="3">
        <f>Dati!C8</f>
        <v>6.7</v>
      </c>
      <c r="D128" s="3">
        <f>Dati!D8</f>
        <v>6.7</v>
      </c>
      <c r="E128" s="3">
        <f>IF(Dati!E$7="",$B128,IF(Dati!E$7="","",Dati!E8))</f>
        <v>17.100000000000001</v>
      </c>
      <c r="F128" s="3">
        <f>IF(Dati!F$7="",$B128,IF(Dati!F$7="","",Dati!F8))</f>
        <v>17.100000000000001</v>
      </c>
      <c r="G128" s="3">
        <f>IF(Dati!G$7="",$B128,IF(Dati!G$7="","",Dati!G8))</f>
        <v>23.8</v>
      </c>
      <c r="H128" s="3">
        <f>IF(Dati!H$7="",$B128,IF(Dati!H$7="","",Dati!H8))</f>
        <v>23.8</v>
      </c>
      <c r="I128" s="3">
        <f>IF(Dati!I$7="",$B128,IF(Dati!I$7="","",Dati!I8))</f>
        <v>17.100000000000001</v>
      </c>
      <c r="J128" s="3">
        <f>IF(Dati!J$7="",$B128,IF(Dati!J$7="","",Dati!J8))</f>
        <v>17.100000000000001</v>
      </c>
      <c r="K128" s="3">
        <f>IF(Dati!K$7="",$B128,IF(Dati!K$7="","",Dati!K8))</f>
        <v>6.7</v>
      </c>
      <c r="L128" s="3">
        <f>IF(Dati!L$7="",$B128,IF(Dati!L$7="","",Dati!L8))</f>
        <v>6.7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11.185999999999996</v>
      </c>
      <c r="Q128" s="3">
        <f>J18</f>
        <v>12.613999999999997</v>
      </c>
      <c r="S128" s="3">
        <f>L18</f>
        <v>11.899999999999997</v>
      </c>
      <c r="T128" s="3">
        <f>M18</f>
        <v>11.899999999999997</v>
      </c>
    </row>
    <row r="129" spans="1:20">
      <c r="A129" s="6" t="s">
        <v>8</v>
      </c>
      <c r="B129" s="3">
        <f>Dati!B9</f>
        <v>0</v>
      </c>
      <c r="C129" s="3">
        <f>Dati!C9</f>
        <v>0</v>
      </c>
      <c r="D129" s="3">
        <f>Dati!D9</f>
        <v>2.5</v>
      </c>
      <c r="E129" s="3">
        <f>IF(Dati!E$7="",$B129,IF(Dati!E$7="","",Dati!E9))</f>
        <v>2.5</v>
      </c>
      <c r="F129" s="3">
        <f>IF(Dati!F$7="",$B129,IF(Dati!F$7="","",Dati!F9))</f>
        <v>0</v>
      </c>
      <c r="G129" s="3">
        <f>IF(Dati!G$7="",$B129,IF(Dati!G$7="","",Dati!G9))</f>
        <v>0</v>
      </c>
      <c r="H129" s="3">
        <f>IF(Dati!H$7="",$B129,IF(Dati!H$7="","",Dati!H9))</f>
        <v>16.899999999999999</v>
      </c>
      <c r="I129" s="3">
        <f>IF(Dati!I$7="",$B129,IF(Dati!I$7="","",Dati!I9))</f>
        <v>16.899999999999999</v>
      </c>
      <c r="J129" s="3">
        <f>IF(Dati!J$7="",$B129,IF(Dati!J$7="","",Dati!J9))</f>
        <v>14.4</v>
      </c>
      <c r="K129" s="3">
        <f>IF(Dati!K$7="",$B129,IF(Dati!K$7="","",Dati!K9))</f>
        <v>14.4</v>
      </c>
      <c r="L129" s="3">
        <f>IF(Dati!L$7="",$B129,IF(Dati!L$7="","",Dati!L9))</f>
        <v>16.899999999999999</v>
      </c>
      <c r="M129" s="3">
        <f>IF(Dati!M$7="",$B129,IF(Dati!M$7="","",Dati!M9))</f>
        <v>16.899999999999999</v>
      </c>
      <c r="N129" s="3">
        <f>IF(Dati!N$7="",$B129,IF(Dati!N$7="","",Dati!N9))</f>
        <v>0</v>
      </c>
      <c r="P129" s="3">
        <f>I19</f>
        <v>8.4499999999999975</v>
      </c>
      <c r="Q129" s="3">
        <f>J19</f>
        <v>8.4499999999999975</v>
      </c>
      <c r="S129" s="3">
        <f>L19</f>
        <v>7.7359999999999971</v>
      </c>
      <c r="T129" s="3">
        <f>M19</f>
        <v>9.1639999999999979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</cp:lastModifiedBy>
  <dcterms:created xsi:type="dcterms:W3CDTF">2009-01-21T15:28:49Z</dcterms:created>
  <dcterms:modified xsi:type="dcterms:W3CDTF">2017-01-28T09:02:20Z</dcterms:modified>
</cp:coreProperties>
</file>